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285" yWindow="-60" windowWidth="13140" windowHeight="11760"/>
  </bookViews>
  <sheets>
    <sheet name="Registro" sheetId="2" r:id="rId1"/>
    <sheet name="Tendine" sheetId="3" r:id="rId2"/>
    <sheet name="Foglio4" sheetId="4" r:id="rId3"/>
    <sheet name="I.K." sheetId="5" r:id="rId4"/>
    <sheet name="I.K. (2)" sheetId="8" r:id="rId5"/>
    <sheet name="ISTRUZIONI" sheetId="9" r:id="rId6"/>
  </sheets>
  <definedNames>
    <definedName name="_xlnm._FilterDatabase" localSheetId="3" hidden="1">I.K.!$B$3:$G$42</definedName>
    <definedName name="_xlnm._FilterDatabase" localSheetId="4" hidden="1">'I.K. (2)'!$C$11:$H$57</definedName>
  </definedNames>
  <calcPr calcId="145621"/>
</workbook>
</file>

<file path=xl/calcChain.xml><?xml version="1.0" encoding="utf-8"?>
<calcChain xmlns="http://schemas.openxmlformats.org/spreadsheetml/2006/main">
  <c r="AH7" i="2" l="1"/>
  <c r="AH9" i="2"/>
  <c r="AH10" i="2"/>
  <c r="AH11" i="2"/>
  <c r="AH12" i="2"/>
  <c r="AH13" i="2"/>
  <c r="AH14" i="2"/>
  <c r="AH15" i="2"/>
  <c r="AH16" i="2"/>
  <c r="AH17" i="2"/>
  <c r="AH18" i="2"/>
  <c r="AH19" i="2"/>
  <c r="AH20" i="2"/>
  <c r="AH21" i="2"/>
  <c r="AH22" i="2"/>
  <c r="AH23" i="2"/>
  <c r="AH24" i="2"/>
  <c r="AH25" i="2"/>
  <c r="AH26" i="2"/>
  <c r="AH27" i="2"/>
  <c r="AH28" i="2"/>
  <c r="AH29" i="2"/>
  <c r="AH30" i="2"/>
  <c r="AH31" i="2"/>
  <c r="AH8" i="2"/>
  <c r="AH6" i="2"/>
  <c r="U20" i="2" l="1"/>
  <c r="V21" i="2"/>
  <c r="U25" i="2"/>
  <c r="G13" i="8" l="1"/>
  <c r="G14" i="8"/>
  <c r="G15" i="8"/>
  <c r="G28" i="8"/>
  <c r="G29" i="8"/>
  <c r="G12" i="8"/>
  <c r="E29" i="8" l="1"/>
  <c r="F29" i="8"/>
  <c r="E13" i="8"/>
  <c r="E12" i="8"/>
  <c r="E26" i="8"/>
  <c r="G26" i="8" s="1"/>
  <c r="E27" i="8"/>
  <c r="E28" i="8"/>
  <c r="F28" i="8" s="1"/>
  <c r="F12" i="8"/>
  <c r="F13" i="8"/>
  <c r="E14" i="8"/>
  <c r="F14" i="8" s="1"/>
  <c r="E15" i="8"/>
  <c r="F15" i="8" s="1"/>
  <c r="F6" i="2"/>
  <c r="F7" i="2"/>
  <c r="F8" i="2"/>
  <c r="F9" i="2"/>
  <c r="F10" i="2"/>
  <c r="F11" i="2"/>
  <c r="F12" i="2"/>
  <c r="F13" i="2"/>
  <c r="F14" i="2"/>
  <c r="F15" i="2"/>
  <c r="F16" i="2"/>
  <c r="F17" i="2"/>
  <c r="F18" i="2"/>
  <c r="F19" i="2"/>
  <c r="F20" i="2"/>
  <c r="F21" i="2"/>
  <c r="F22" i="2"/>
  <c r="F23" i="2"/>
  <c r="F24" i="2"/>
  <c r="F25" i="2"/>
  <c r="F26" i="2"/>
  <c r="F27" i="2"/>
  <c r="F28" i="2"/>
  <c r="F29" i="2"/>
  <c r="F30" i="2"/>
  <c r="F31" i="2"/>
  <c r="Y6" i="2"/>
  <c r="F27" i="8" l="1"/>
  <c r="G27" i="8"/>
  <c r="G30" i="8" s="1"/>
  <c r="F26" i="8"/>
  <c r="G10" i="5"/>
  <c r="G9" i="5"/>
  <c r="G8" i="5"/>
  <c r="G7" i="5"/>
  <c r="G6" i="5"/>
  <c r="G5" i="5"/>
  <c r="G4" i="5"/>
  <c r="D10" i="5"/>
  <c r="F10" i="5" s="1"/>
  <c r="D9" i="5"/>
  <c r="F9" i="5" s="1"/>
  <c r="D8" i="5"/>
  <c r="F8" i="5" s="1"/>
  <c r="D7" i="5"/>
  <c r="F7" i="5" s="1"/>
  <c r="D6" i="5"/>
  <c r="F6" i="5" s="1"/>
  <c r="D5" i="5"/>
  <c r="F5" i="5" s="1"/>
  <c r="D4" i="5"/>
  <c r="F4" i="5" s="1"/>
  <c r="G12" i="5"/>
  <c r="G13" i="5"/>
  <c r="G14" i="5"/>
  <c r="G15" i="5"/>
  <c r="G16" i="5"/>
  <c r="G17" i="5"/>
  <c r="G18" i="5"/>
  <c r="G19" i="5"/>
  <c r="G20" i="5"/>
  <c r="G21" i="5"/>
  <c r="G22" i="5"/>
  <c r="G23" i="5"/>
  <c r="G24" i="5"/>
  <c r="G25" i="5"/>
  <c r="G26" i="5"/>
  <c r="G27" i="5"/>
  <c r="G28" i="5"/>
  <c r="G29" i="5"/>
  <c r="G30" i="5"/>
  <c r="G31" i="5"/>
  <c r="G32" i="5"/>
  <c r="G33" i="5"/>
  <c r="G34" i="5"/>
  <c r="G35" i="5"/>
  <c r="G36" i="5"/>
  <c r="G37" i="5"/>
  <c r="G38" i="5"/>
  <c r="G11" i="5"/>
  <c r="D38" i="5"/>
  <c r="F38" i="5" s="1"/>
  <c r="D37" i="5"/>
  <c r="F37" i="5" s="1"/>
  <c r="D36" i="5"/>
  <c r="F36" i="5" s="1"/>
  <c r="D35" i="5"/>
  <c r="F35" i="5" s="1"/>
  <c r="D34" i="5"/>
  <c r="F34" i="5" s="1"/>
  <c r="D33" i="5"/>
  <c r="F33" i="5" s="1"/>
  <c r="D32" i="5"/>
  <c r="F32" i="5" s="1"/>
  <c r="D21" i="5"/>
  <c r="F21" i="5" s="1"/>
  <c r="D22" i="5"/>
  <c r="F22" i="5" s="1"/>
  <c r="D23" i="5"/>
  <c r="F23" i="5" s="1"/>
  <c r="D24" i="5"/>
  <c r="F24" i="5" s="1"/>
  <c r="D25" i="5"/>
  <c r="F25" i="5" s="1"/>
  <c r="D26" i="5"/>
  <c r="F26" i="5" s="1"/>
  <c r="D27" i="5"/>
  <c r="F27" i="5" s="1"/>
  <c r="D28" i="5"/>
  <c r="F28" i="5" s="1"/>
  <c r="D29" i="5"/>
  <c r="F29" i="5" s="1"/>
  <c r="D30" i="5"/>
  <c r="F30" i="5" s="1"/>
  <c r="D31" i="5"/>
  <c r="F31" i="5" s="1"/>
  <c r="D12" i="5"/>
  <c r="F12" i="5" s="1"/>
  <c r="D13" i="5"/>
  <c r="F13" i="5" s="1"/>
  <c r="D14" i="5"/>
  <c r="F14" i="5" s="1"/>
  <c r="D15" i="5"/>
  <c r="F15" i="5" s="1"/>
  <c r="D16" i="5"/>
  <c r="F16" i="5" s="1"/>
  <c r="D17" i="5"/>
  <c r="F17" i="5" s="1"/>
  <c r="D18" i="5"/>
  <c r="F18" i="5" s="1"/>
  <c r="D19" i="5"/>
  <c r="F19" i="5" s="1"/>
  <c r="D20" i="5"/>
  <c r="F20" i="5" s="1"/>
  <c r="D11" i="5"/>
  <c r="F11" i="5" s="1"/>
  <c r="F30" i="8" l="1"/>
  <c r="AL6" i="2"/>
  <c r="AL7" i="2"/>
  <c r="AL8" i="2"/>
  <c r="AL9" i="2"/>
  <c r="AL10" i="2"/>
  <c r="AL11" i="2"/>
  <c r="AL12" i="2"/>
  <c r="AL13" i="2"/>
  <c r="AL14" i="2"/>
  <c r="AL15" i="2"/>
  <c r="AL16" i="2"/>
  <c r="AL17" i="2"/>
  <c r="AL18" i="2"/>
  <c r="AL19" i="2"/>
  <c r="AL20" i="2"/>
  <c r="AL21" i="2"/>
  <c r="AL22" i="2"/>
  <c r="AL23" i="2"/>
  <c r="AL24" i="2"/>
  <c r="AL25" i="2"/>
  <c r="AL26" i="2"/>
  <c r="AL27" i="2"/>
  <c r="AL28" i="2"/>
  <c r="AL29" i="2"/>
  <c r="AL30" i="2"/>
  <c r="AL31" i="2"/>
  <c r="T6" i="2" l="1"/>
  <c r="T7" i="2"/>
  <c r="T8" i="2"/>
  <c r="T9" i="2"/>
  <c r="T10" i="2"/>
  <c r="T11" i="2"/>
  <c r="T12" i="2"/>
  <c r="T13" i="2"/>
  <c r="T14" i="2"/>
  <c r="T15" i="2"/>
  <c r="T16" i="2"/>
  <c r="T17" i="2"/>
  <c r="T18" i="2"/>
  <c r="T19" i="2"/>
  <c r="T20" i="2"/>
  <c r="T21" i="2"/>
  <c r="T22" i="2"/>
  <c r="T23" i="2"/>
  <c r="T24" i="2"/>
  <c r="T25" i="2"/>
  <c r="T26" i="2"/>
  <c r="T27" i="2"/>
  <c r="T28" i="2"/>
  <c r="T29" i="2"/>
  <c r="T30" i="2"/>
  <c r="T31" i="2"/>
  <c r="U24" i="2"/>
  <c r="V24" i="2"/>
  <c r="W24" i="2"/>
  <c r="X24" i="2"/>
  <c r="Y24" i="2"/>
  <c r="AA24" i="2"/>
  <c r="AB24" i="2"/>
  <c r="AC24" i="2"/>
  <c r="AI24" i="2"/>
  <c r="AJ24" i="2"/>
  <c r="AK24" i="2"/>
  <c r="AN24" i="2"/>
  <c r="AO24" i="2"/>
  <c r="V25" i="2"/>
  <c r="W25" i="2"/>
  <c r="X25" i="2"/>
  <c r="Y25" i="2"/>
  <c r="AA25" i="2"/>
  <c r="AB25" i="2"/>
  <c r="AC25" i="2"/>
  <c r="AI25" i="2"/>
  <c r="AJ25" i="2"/>
  <c r="AK25" i="2"/>
  <c r="AN25" i="2"/>
  <c r="AO25" i="2"/>
  <c r="U26" i="2"/>
  <c r="V26" i="2"/>
  <c r="W26" i="2"/>
  <c r="X26" i="2"/>
  <c r="Y26" i="2"/>
  <c r="AA26" i="2"/>
  <c r="AB26" i="2"/>
  <c r="AC26" i="2"/>
  <c r="AI26" i="2"/>
  <c r="AJ26" i="2"/>
  <c r="AK26" i="2"/>
  <c r="AN26" i="2"/>
  <c r="AO26" i="2"/>
  <c r="Y7" i="2"/>
  <c r="Y8" i="2"/>
  <c r="Y9" i="2"/>
  <c r="Y10" i="2"/>
  <c r="Y11" i="2"/>
  <c r="Y12" i="2"/>
  <c r="Y13" i="2"/>
  <c r="Y14" i="2"/>
  <c r="Y15" i="2"/>
  <c r="Y16" i="2"/>
  <c r="Y17" i="2"/>
  <c r="Y18" i="2"/>
  <c r="Y19" i="2"/>
  <c r="Y20" i="2"/>
  <c r="Y21" i="2"/>
  <c r="Y22" i="2"/>
  <c r="Y23" i="2"/>
  <c r="Y27" i="2"/>
  <c r="Y28" i="2"/>
  <c r="Y29" i="2"/>
  <c r="Y30" i="2"/>
  <c r="Y31" i="2"/>
  <c r="AC6" i="2" l="1"/>
  <c r="AB6" i="2"/>
  <c r="AA6" i="2"/>
  <c r="W6" i="2"/>
  <c r="X6" i="2"/>
  <c r="W7" i="2" l="1"/>
  <c r="W8" i="2"/>
  <c r="W9" i="2"/>
  <c r="W10" i="2"/>
  <c r="W11" i="2"/>
  <c r="W12" i="2"/>
  <c r="W13" i="2"/>
  <c r="W14" i="2"/>
  <c r="W15" i="2"/>
  <c r="W16" i="2"/>
  <c r="W17" i="2"/>
  <c r="W18" i="2"/>
  <c r="W19" i="2"/>
  <c r="W20" i="2"/>
  <c r="W21" i="2"/>
  <c r="W22" i="2"/>
  <c r="W23" i="2"/>
  <c r="W27" i="2"/>
  <c r="W28" i="2"/>
  <c r="W29" i="2"/>
  <c r="W30" i="2"/>
  <c r="W31" i="2"/>
  <c r="X7" i="2" l="1"/>
  <c r="X8" i="2"/>
  <c r="X9" i="2"/>
  <c r="X10" i="2"/>
  <c r="X11" i="2"/>
  <c r="X12" i="2"/>
  <c r="X13" i="2"/>
  <c r="X14" i="2"/>
  <c r="X15" i="2"/>
  <c r="X16" i="2"/>
  <c r="X17" i="2"/>
  <c r="X18" i="2"/>
  <c r="X19" i="2"/>
  <c r="X20" i="2"/>
  <c r="X21" i="2"/>
  <c r="X22" i="2"/>
  <c r="X23" i="2"/>
  <c r="X27" i="2"/>
  <c r="X28" i="2"/>
  <c r="X29" i="2"/>
  <c r="X30" i="2"/>
  <c r="X31" i="2"/>
  <c r="AJ6" i="2"/>
  <c r="AJ7" i="2"/>
  <c r="AJ8" i="2"/>
  <c r="AJ9" i="2"/>
  <c r="AJ10" i="2"/>
  <c r="AJ11" i="2"/>
  <c r="AJ12" i="2"/>
  <c r="AJ13" i="2"/>
  <c r="AJ14" i="2"/>
  <c r="AJ15" i="2"/>
  <c r="AJ16" i="2"/>
  <c r="AJ17" i="2"/>
  <c r="AJ18" i="2"/>
  <c r="AJ19" i="2"/>
  <c r="AJ20" i="2"/>
  <c r="AJ21" i="2"/>
  <c r="AJ22" i="2"/>
  <c r="AJ23" i="2"/>
  <c r="AJ27" i="2"/>
  <c r="AJ28" i="2"/>
  <c r="AJ29" i="2"/>
  <c r="AJ30" i="2"/>
  <c r="AJ31" i="2"/>
  <c r="AK6" i="2"/>
  <c r="AK7" i="2"/>
  <c r="AK8" i="2"/>
  <c r="AK9" i="2"/>
  <c r="AK10" i="2"/>
  <c r="AK11" i="2"/>
  <c r="AK12" i="2"/>
  <c r="AK13" i="2"/>
  <c r="AK14" i="2"/>
  <c r="AK15" i="2"/>
  <c r="AK16" i="2"/>
  <c r="AK17" i="2"/>
  <c r="AK18" i="2"/>
  <c r="AK19" i="2"/>
  <c r="AK20" i="2"/>
  <c r="AK21" i="2"/>
  <c r="AK22" i="2"/>
  <c r="AK23" i="2"/>
  <c r="AK27" i="2"/>
  <c r="AK28" i="2"/>
  <c r="AK29" i="2"/>
  <c r="AK30" i="2"/>
  <c r="AK31" i="2"/>
  <c r="AO6" i="2"/>
  <c r="AO7" i="2"/>
  <c r="AO8" i="2"/>
  <c r="AO9" i="2"/>
  <c r="AO10" i="2"/>
  <c r="AO11" i="2"/>
  <c r="AO12" i="2"/>
  <c r="AO13" i="2"/>
  <c r="AO14" i="2"/>
  <c r="AO15" i="2"/>
  <c r="AO16" i="2"/>
  <c r="AO17" i="2"/>
  <c r="AO18" i="2"/>
  <c r="AO19" i="2"/>
  <c r="AO20" i="2"/>
  <c r="AO21" i="2"/>
  <c r="AO22" i="2"/>
  <c r="AO23" i="2"/>
  <c r="AO27" i="2"/>
  <c r="AO28" i="2"/>
  <c r="AO29" i="2"/>
  <c r="AO30" i="2"/>
  <c r="AO31" i="2"/>
  <c r="AN6" i="2"/>
  <c r="AN7" i="2"/>
  <c r="AN8" i="2"/>
  <c r="AN9" i="2"/>
  <c r="AN10" i="2"/>
  <c r="AN11" i="2"/>
  <c r="AN12" i="2"/>
  <c r="AN13" i="2"/>
  <c r="AN14" i="2"/>
  <c r="AN15" i="2"/>
  <c r="AN16" i="2"/>
  <c r="AN17" i="2"/>
  <c r="AN18" i="2"/>
  <c r="AN19" i="2"/>
  <c r="AN20" i="2"/>
  <c r="AN21" i="2"/>
  <c r="AN22" i="2"/>
  <c r="AN23" i="2"/>
  <c r="AN27" i="2"/>
  <c r="AN28" i="2"/>
  <c r="AN29" i="2"/>
  <c r="AN30" i="2"/>
  <c r="AN31" i="2"/>
  <c r="AC7" i="2"/>
  <c r="AC8" i="2"/>
  <c r="AC9" i="2"/>
  <c r="AC10" i="2"/>
  <c r="AC11" i="2"/>
  <c r="AC12" i="2"/>
  <c r="AC13" i="2"/>
  <c r="AC14" i="2"/>
  <c r="AC15" i="2"/>
  <c r="AC16" i="2"/>
  <c r="AC17" i="2"/>
  <c r="AC18" i="2"/>
  <c r="AC19" i="2"/>
  <c r="AC20" i="2"/>
  <c r="AC21" i="2"/>
  <c r="AC22" i="2"/>
  <c r="AC23" i="2"/>
  <c r="AC27" i="2"/>
  <c r="AC28" i="2"/>
  <c r="AC29" i="2"/>
  <c r="AC30" i="2"/>
  <c r="AC31" i="2"/>
  <c r="AA7" i="2"/>
  <c r="AA8" i="2"/>
  <c r="AA9" i="2"/>
  <c r="AA10" i="2"/>
  <c r="AA11" i="2"/>
  <c r="AA12" i="2"/>
  <c r="AA13" i="2"/>
  <c r="AA14" i="2"/>
  <c r="AA15" i="2"/>
  <c r="AA16" i="2"/>
  <c r="AA17" i="2"/>
  <c r="AA18" i="2"/>
  <c r="AA19" i="2"/>
  <c r="AA20" i="2"/>
  <c r="AA21" i="2"/>
  <c r="AA22" i="2"/>
  <c r="AA23" i="2"/>
  <c r="AA27" i="2"/>
  <c r="AA28" i="2"/>
  <c r="AA29" i="2"/>
  <c r="AA30" i="2"/>
  <c r="AA31" i="2"/>
  <c r="AI6" i="2"/>
  <c r="AI7" i="2"/>
  <c r="AI8" i="2"/>
  <c r="AI9" i="2"/>
  <c r="AI10" i="2"/>
  <c r="AI11" i="2"/>
  <c r="AI12" i="2"/>
  <c r="AI13" i="2"/>
  <c r="AI14" i="2"/>
  <c r="AI15" i="2"/>
  <c r="AI16" i="2"/>
  <c r="AI17" i="2"/>
  <c r="AI18" i="2"/>
  <c r="AI19" i="2"/>
  <c r="AI20" i="2"/>
  <c r="AI21" i="2"/>
  <c r="AI22" i="2"/>
  <c r="AI23" i="2"/>
  <c r="AI27" i="2"/>
  <c r="AI28" i="2"/>
  <c r="AI29" i="2"/>
  <c r="AI30" i="2"/>
  <c r="AI31" i="2"/>
  <c r="V6" i="2"/>
  <c r="U6" i="2"/>
  <c r="AB7" i="2"/>
  <c r="AB8" i="2"/>
  <c r="AB9" i="2"/>
  <c r="AB10" i="2"/>
  <c r="AB11" i="2"/>
  <c r="AB12" i="2"/>
  <c r="AB13" i="2"/>
  <c r="AB14" i="2"/>
  <c r="AB15" i="2"/>
  <c r="AB16" i="2"/>
  <c r="AB17" i="2"/>
  <c r="AB18" i="2"/>
  <c r="AB19" i="2"/>
  <c r="AB20" i="2"/>
  <c r="AB21" i="2"/>
  <c r="AB22" i="2"/>
  <c r="AB23" i="2"/>
  <c r="AB27" i="2"/>
  <c r="AB28" i="2"/>
  <c r="AB29" i="2"/>
  <c r="AB30" i="2"/>
  <c r="AB31" i="2"/>
  <c r="V7" i="2" l="1"/>
  <c r="V8" i="2"/>
  <c r="V9" i="2"/>
  <c r="V10" i="2"/>
  <c r="V11" i="2"/>
  <c r="V12" i="2"/>
  <c r="V13" i="2"/>
  <c r="V14" i="2"/>
  <c r="V15" i="2"/>
  <c r="V16" i="2"/>
  <c r="V17" i="2"/>
  <c r="V18" i="2"/>
  <c r="V19" i="2"/>
  <c r="V20" i="2"/>
  <c r="V22" i="2"/>
  <c r="V23" i="2"/>
  <c r="V27" i="2"/>
  <c r="V28" i="2"/>
  <c r="V29" i="2"/>
  <c r="V30" i="2"/>
  <c r="V31" i="2"/>
  <c r="U7" i="2"/>
  <c r="U8" i="2"/>
  <c r="U9" i="2"/>
  <c r="U10" i="2"/>
  <c r="U11" i="2"/>
  <c r="U12" i="2"/>
  <c r="U13" i="2"/>
  <c r="U14" i="2"/>
  <c r="U15" i="2"/>
  <c r="U16" i="2"/>
  <c r="U17" i="2"/>
  <c r="U18" i="2"/>
  <c r="U19" i="2"/>
  <c r="U21" i="2"/>
  <c r="U22" i="2"/>
  <c r="U23" i="2"/>
  <c r="U27" i="2"/>
  <c r="U28" i="2"/>
  <c r="U29" i="2"/>
  <c r="U30" i="2"/>
  <c r="U31" i="2"/>
</calcChain>
</file>

<file path=xl/comments1.xml><?xml version="1.0" encoding="utf-8"?>
<comments xmlns="http://schemas.openxmlformats.org/spreadsheetml/2006/main">
  <authors>
    <author>Olmi Milva</author>
  </authors>
  <commentList>
    <comment ref="W5" authorId="0">
      <text>
        <r>
          <rPr>
            <b/>
            <sz val="9"/>
            <color indexed="81"/>
            <rFont val="Tahoma"/>
            <family val="2"/>
          </rPr>
          <t>Giallo su fondo rosso quando IL rapporto IT/VL è uguale o superiore a 1</t>
        </r>
        <r>
          <rPr>
            <sz val="9"/>
            <color indexed="81"/>
            <rFont val="Tahoma"/>
            <family val="2"/>
          </rPr>
          <t xml:space="preserve">
</t>
        </r>
      </text>
    </comment>
    <comment ref="X5" authorId="0">
      <text>
        <r>
          <rPr>
            <b/>
            <sz val="9"/>
            <color indexed="81"/>
            <rFont val="Tahoma"/>
            <family val="2"/>
          </rPr>
          <t>Giallo su fondo rosso quando IL rapporto FT/VL è uguale o superiore a 1</t>
        </r>
      </text>
    </comment>
    <comment ref="AA5" authorId="0">
      <text>
        <r>
          <rPr>
            <b/>
            <sz val="9"/>
            <color indexed="81"/>
            <rFont val="Tahoma"/>
            <family val="2"/>
          </rPr>
          <t xml:space="preserve">SE IT/VR O FT/VR SUPERANO 0,9999 </t>
        </r>
      </text>
    </comment>
    <comment ref="AB5" authorId="0">
      <text>
        <r>
          <rPr>
            <b/>
            <sz val="9"/>
            <color indexed="81"/>
            <rFont val="Tahoma"/>
            <family val="2"/>
          </rPr>
          <t xml:space="preserve">SE IT O FT SUPERANO ALMENO 1/10 DEL VL
</t>
        </r>
      </text>
    </comment>
    <comment ref="AC5" authorId="0">
      <text>
        <r>
          <rPr>
            <b/>
            <sz val="9"/>
            <color indexed="81"/>
            <rFont val="Tahoma"/>
            <family val="2"/>
          </rPr>
          <t xml:space="preserve">SE  IL DELTA </t>
        </r>
        <r>
          <rPr>
            <sz val="9"/>
            <color indexed="81"/>
            <rFont val="Tahoma"/>
            <family val="2"/>
          </rPr>
          <t>(colonna Q)</t>
        </r>
        <r>
          <rPr>
            <b/>
            <sz val="9"/>
            <color indexed="81"/>
            <rFont val="Tahoma"/>
            <family val="2"/>
          </rPr>
          <t xml:space="preserve"> SUPERA ALMENO 1/10 DEL VL DELTA </t>
        </r>
        <r>
          <rPr>
            <sz val="9"/>
            <color indexed="81"/>
            <rFont val="Tahoma"/>
            <family val="2"/>
          </rPr>
          <t xml:space="preserve">(colonna N)
</t>
        </r>
      </text>
    </comment>
    <comment ref="AF5" authorId="0">
      <text>
        <r>
          <rPr>
            <b/>
            <sz val="9"/>
            <color indexed="81"/>
            <rFont val="Tahoma"/>
            <family val="2"/>
          </rPr>
          <t>rosso su fondo giallo quando supera 1/10 del VL</t>
        </r>
        <r>
          <rPr>
            <sz val="9"/>
            <color indexed="81"/>
            <rFont val="Tahoma"/>
            <family val="2"/>
          </rPr>
          <t xml:space="preserve">
</t>
        </r>
      </text>
    </comment>
    <comment ref="AG5" authorId="0">
      <text>
        <r>
          <rPr>
            <b/>
            <sz val="9"/>
            <color indexed="81"/>
            <rFont val="Tahoma"/>
            <family val="2"/>
          </rPr>
          <t xml:space="preserve">rosso su fondo giallo quando supera 1/10 del VL
</t>
        </r>
        <r>
          <rPr>
            <sz val="9"/>
            <color indexed="81"/>
            <rFont val="Tahoma"/>
            <family val="2"/>
          </rPr>
          <t xml:space="preserve">
</t>
        </r>
      </text>
    </comment>
    <comment ref="AJ5" authorId="0">
      <text>
        <r>
          <rPr>
            <b/>
            <sz val="9"/>
            <color indexed="81"/>
            <rFont val="Tahoma"/>
            <family val="2"/>
          </rPr>
          <t>Giallo su fondo rosso quando IL rapporto IT/VL è uguale o superiore a 1</t>
        </r>
        <r>
          <rPr>
            <sz val="9"/>
            <color indexed="81"/>
            <rFont val="Tahoma"/>
            <family val="2"/>
          </rPr>
          <t xml:space="preserve">
</t>
        </r>
      </text>
    </comment>
    <comment ref="AK5" authorId="0">
      <text>
        <r>
          <rPr>
            <b/>
            <sz val="9"/>
            <color indexed="81"/>
            <rFont val="Tahoma"/>
            <family val="2"/>
          </rPr>
          <t>Giallo su fondo rosso quando IL rapporto FT/VL è uguale o superiore a 1</t>
        </r>
      </text>
    </comment>
  </commentList>
</comments>
</file>

<file path=xl/sharedStrings.xml><?xml version="1.0" encoding="utf-8"?>
<sst xmlns="http://schemas.openxmlformats.org/spreadsheetml/2006/main" count="318" uniqueCount="237">
  <si>
    <t>N.</t>
  </si>
  <si>
    <t>Data esame</t>
  </si>
  <si>
    <t>Cognome e nome</t>
  </si>
  <si>
    <t>IT</t>
  </si>
  <si>
    <t>FT</t>
  </si>
  <si>
    <t>IT/VR</t>
  </si>
  <si>
    <t>FT /VR</t>
  </si>
  <si>
    <t>FT/VL</t>
  </si>
  <si>
    <t>VL</t>
  </si>
  <si>
    <t xml:space="preserve">IT </t>
  </si>
  <si>
    <t xml:space="preserve">FT </t>
  </si>
  <si>
    <t xml:space="preserve">IT/ VR </t>
  </si>
  <si>
    <t xml:space="preserve">FT/VL   </t>
  </si>
  <si>
    <t>Aaaaaaa Bbbbbbb</t>
  </si>
  <si>
    <t>Saldatura laser su acciaio INOX e comune</t>
  </si>
  <si>
    <t>Bbbbb Cccccc</t>
  </si>
  <si>
    <t>Cccccc Ddddddddd</t>
  </si>
  <si>
    <t>Eeeeeee Ffffff</t>
  </si>
  <si>
    <t>Fffffffff  Gggg</t>
  </si>
  <si>
    <t>Gggggggggg Hhhhhhhh</t>
  </si>
  <si>
    <t>CROMO</t>
  </si>
  <si>
    <t>NICHEL</t>
  </si>
  <si>
    <t xml:space="preserve">Saldatura INOX </t>
  </si>
  <si>
    <t>Saldatura INOX e comune</t>
  </si>
  <si>
    <t>Puntatura INOX</t>
  </si>
  <si>
    <t>Puntatura INOX e comune</t>
  </si>
  <si>
    <t>Saldatura e puntatura INOX</t>
  </si>
  <si>
    <t>Saldatura e puntatura INOX e comune</t>
  </si>
  <si>
    <t>Carpentiere</t>
  </si>
  <si>
    <t>Mansioni varie</t>
  </si>
  <si>
    <t>Taglio laser su INOX</t>
  </si>
  <si>
    <t>taglio laser su INOX e comune</t>
  </si>
  <si>
    <t>Saldatura laser su acciaio INOX</t>
  </si>
  <si>
    <t>Manutentore</t>
  </si>
  <si>
    <t>FUMO</t>
  </si>
  <si>
    <t>In ogni anno valutare per ciascun gruppo :</t>
  </si>
  <si>
    <t xml:space="preserve">Valori medi, min e max di CrU e NiU (FT, Fine Turno   e  IT, Inizio Turno) </t>
  </si>
  <si>
    <t>N^ casi con valori  (IT e FT separatamente) maggiori dei valori di Riferimento</t>
  </si>
  <si>
    <t>N^ casi con valori  (IT e FT separatamente) maggiori di 1/10 del Valore Limite</t>
  </si>
  <si>
    <t>N^ casi con valori maggiori di 1/10 del Delta max previsto</t>
  </si>
  <si>
    <t xml:space="preserve">Valutare/ descrivere (grafici) evoluzione nel tempo </t>
  </si>
  <si>
    <t xml:space="preserve">Richiamo dei dati di esposizione personale noti (eventuali) </t>
  </si>
  <si>
    <t>Commenti e considerazioni finali.</t>
  </si>
  <si>
    <t>FT-IT</t>
  </si>
  <si>
    <t>Delta</t>
  </si>
  <si>
    <t>VR</t>
  </si>
  <si>
    <t>DELTA</t>
  </si>
  <si>
    <t>Casi anomali rispetto a:</t>
  </si>
  <si>
    <t>Limite Delta FT-IT</t>
  </si>
  <si>
    <t>Mansione -  Lavorazione</t>
  </si>
  <si>
    <t>µg/mc</t>
  </si>
  <si>
    <t xml:space="preserve">VL prof.le </t>
  </si>
  <si>
    <t>RapportI con VR</t>
  </si>
  <si>
    <t>Ditta</t>
  </si>
  <si>
    <t>Casi anomali</t>
  </si>
  <si>
    <t>FT / VR</t>
  </si>
  <si>
    <t>VR  SIVR</t>
  </si>
  <si>
    <t>IT/ VL</t>
  </si>
  <si>
    <t>Livello espos. attribuito</t>
  </si>
  <si>
    <t>Livello espos. Attribuito</t>
  </si>
  <si>
    <t>IT /VL</t>
  </si>
  <si>
    <t>VL prof.le FT o FSL</t>
  </si>
  <si>
    <t>si,no,ex</t>
  </si>
  <si>
    <t>Abitudine attuale</t>
  </si>
  <si>
    <t>n./die</t>
  </si>
  <si>
    <t>numero sigarette al giorno</t>
  </si>
  <si>
    <t xml:space="preserve"> pacchi vita</t>
  </si>
  <si>
    <t>Rapporti con VL casi di</t>
  </si>
  <si>
    <t>IT o FT</t>
  </si>
  <si>
    <t xml:space="preserve"> &gt; 1/10 VL</t>
  </si>
  <si>
    <t>Lucidatura</t>
  </si>
  <si>
    <t>si</t>
  </si>
  <si>
    <t>no</t>
  </si>
  <si>
    <t>ex</t>
  </si>
  <si>
    <t>sig die</t>
  </si>
  <si>
    <t>pacchi die</t>
  </si>
  <si>
    <t>I.K</t>
  </si>
  <si>
    <t>pacchi vita</t>
  </si>
  <si>
    <t>I.K =</t>
  </si>
  <si>
    <t>Un solo periodo omogeneo</t>
  </si>
  <si>
    <t>( 5 sig. die per 2 anni)</t>
  </si>
  <si>
    <t xml:space="preserve">I.K. = </t>
  </si>
  <si>
    <t xml:space="preserve"> +</t>
  </si>
  <si>
    <r>
      <rPr>
        <sz val="11"/>
        <color theme="0"/>
        <rFont val="Constantia"/>
        <family val="1"/>
        <scheme val="minor"/>
      </rPr>
      <t xml:space="preserve"> </t>
    </r>
    <r>
      <rPr>
        <sz val="11"/>
        <color theme="1"/>
        <rFont val="Constantia"/>
        <family val="2"/>
        <scheme val="minor"/>
      </rPr>
      <t>=</t>
    </r>
  </si>
  <si>
    <t>esempi di calcolo dell' Indice di Kalacich (I.K.)</t>
  </si>
  <si>
    <t>( 5 sig./die per 2 anni  +  10 sig./die  per 5 anni)</t>
  </si>
  <si>
    <t>Esaminare i dati anno per anno , suddividendoli anche per 2 gruppi principali (Saldatori  o Addetti Taglio Laser, o "altri" )</t>
  </si>
  <si>
    <t xml:space="preserve">gg / anno </t>
  </si>
  <si>
    <t>2 x 0,25 =</t>
  </si>
  <si>
    <t>5 x 0,5</t>
  </si>
  <si>
    <r>
      <rPr>
        <b/>
        <i/>
        <u/>
        <sz val="8"/>
        <color theme="1"/>
        <rFont val="Constantia"/>
        <family val="1"/>
        <scheme val="minor"/>
      </rPr>
      <t>semplice</t>
    </r>
    <r>
      <rPr>
        <sz val="8"/>
        <color theme="1"/>
        <rFont val="Constantia"/>
        <family val="1"/>
        <scheme val="minor"/>
      </rPr>
      <t xml:space="preserve"> : </t>
    </r>
  </si>
  <si>
    <r>
      <rPr>
        <i/>
        <u/>
        <sz val="10"/>
        <color theme="1"/>
        <rFont val="Constantia"/>
        <family val="1"/>
        <scheme val="minor"/>
      </rPr>
      <t>composto</t>
    </r>
    <r>
      <rPr>
        <sz val="8"/>
        <color theme="1"/>
        <rFont val="Constantia"/>
        <family val="2"/>
        <scheme val="minor"/>
      </rPr>
      <t xml:space="preserve">: </t>
    </r>
  </si>
  <si>
    <t>due o piu' periodi diversi</t>
  </si>
  <si>
    <t>anni abitudine al fumo</t>
  </si>
  <si>
    <t>….</t>
  </si>
  <si>
    <t>…</t>
  </si>
  <si>
    <t xml:space="preserve">PACCHI VITA  E  INDICE DI KALACICH: VALORI RAGGRUPPATI </t>
  </si>
  <si>
    <t>Data nascita</t>
  </si>
  <si>
    <t>età</t>
  </si>
  <si>
    <t>genere</t>
  </si>
  <si>
    <t>Indice Kalacic</t>
  </si>
  <si>
    <t>F / M</t>
  </si>
  <si>
    <t>F</t>
  </si>
  <si>
    <t>M</t>
  </si>
  <si>
    <t>GENERALITA'</t>
  </si>
  <si>
    <t>Descrizione della mansione attuale e sua durata</t>
  </si>
  <si>
    <t xml:space="preserve"> &gt;  1/10 VL</t>
  </si>
  <si>
    <t xml:space="preserve"> µg/mc</t>
  </si>
  <si>
    <t>Cromo</t>
  </si>
  <si>
    <t>fumo</t>
  </si>
  <si>
    <t>attività</t>
  </si>
  <si>
    <t>generalità</t>
  </si>
  <si>
    <t>casi</t>
  </si>
  <si>
    <t xml:space="preserve"> VR</t>
  </si>
  <si>
    <t xml:space="preserve"> VL</t>
  </si>
  <si>
    <t>nichel</t>
  </si>
  <si>
    <t>casi an</t>
  </si>
  <si>
    <t>Si considerano anni di giorni=</t>
  </si>
  <si>
    <t>sigarette die</t>
  </si>
  <si>
    <t>TABELLA PER CALCOLO AUTOMATICO</t>
  </si>
  <si>
    <t>I.K. SEMPLICE</t>
  </si>
  <si>
    <t>ESEMPI DI CALCOLO DELL'INDICE DI KALACIC (I.K.)</t>
  </si>
  <si>
    <t>I.K. COMPOSTO</t>
  </si>
  <si>
    <t>sigarette in un pacchetto=</t>
  </si>
  <si>
    <t>pacchetti vita</t>
  </si>
  <si>
    <t xml:space="preserve">PACCHETTI  VITA  E  INDICE DI KALACIC: VALORI RAGGRUPPATI </t>
  </si>
  <si>
    <t>pacchetti die</t>
  </si>
  <si>
    <t>TOTALI</t>
  </si>
  <si>
    <t>Un solo periodo omogeneo ( 5 sig. die per 5 anni)</t>
  </si>
  <si>
    <r>
      <t xml:space="preserve">  I.K. = 5 x 0,25 =</t>
    </r>
    <r>
      <rPr>
        <b/>
        <sz val="12"/>
        <color theme="1"/>
        <rFont val="Arial"/>
        <family val="2"/>
      </rPr>
      <t xml:space="preserve"> 1,25</t>
    </r>
  </si>
  <si>
    <t xml:space="preserve">due o più periodi diversi ( 5 sig. die per 5 anni + 25 sig. die per 5 anni) </t>
  </si>
  <si>
    <t>5 x 1,25 = 6,25     =</t>
  </si>
  <si>
    <t xml:space="preserve">5 x 0,25 = 1,25     + </t>
  </si>
  <si>
    <r>
      <t xml:space="preserve">I.K. =      </t>
    </r>
    <r>
      <rPr>
        <b/>
        <sz val="12"/>
        <color theme="1"/>
        <rFont val="Arial"/>
        <family val="2"/>
      </rPr>
      <t xml:space="preserve"> 7,50</t>
    </r>
  </si>
  <si>
    <t xml:space="preserve">Nel secondo caso il soggetto ha fumato tante sigarette quante quelle di un fumatore da 20 sig/die  per 7,5 anni </t>
  </si>
  <si>
    <t xml:space="preserve">Nel primo caso il soggetto ha fumato tante sigarette quante quelle di un fumatore da 20 sig/die      per 1,25 anni </t>
  </si>
  <si>
    <r>
      <t xml:space="preserve"> 
Nella tabella a fianco e' possibile calcolare l'Indice di Kalacic (e i Pacchetti /vita) per il singolo lavoratore fumatore.
Per ciascun periodo omogeneo di abitudine al fumo (v. es. di sopra), è sufficiente inserire i seguenti </t>
    </r>
    <r>
      <rPr>
        <b/>
        <u/>
        <sz val="13"/>
        <color theme="1"/>
        <rFont val="Arial"/>
        <family val="2"/>
      </rPr>
      <t>due</t>
    </r>
    <r>
      <rPr>
        <sz val="13"/>
        <color theme="1"/>
        <rFont val="Arial"/>
        <family val="2"/>
      </rPr>
      <t xml:space="preserve"> dati :  </t>
    </r>
    <r>
      <rPr>
        <b/>
        <u/>
        <sz val="13"/>
        <color theme="1"/>
        <rFont val="Arial"/>
        <family val="2"/>
      </rPr>
      <t>n^ anni</t>
    </r>
    <r>
      <rPr>
        <sz val="13"/>
        <color theme="1"/>
        <rFont val="Arial"/>
        <family val="2"/>
      </rPr>
      <t xml:space="preserve"> di abitudine al fumo (primo dato )  e </t>
    </r>
    <r>
      <rPr>
        <b/>
        <u/>
        <sz val="13"/>
        <color theme="1"/>
        <rFont val="Arial"/>
        <family val="2"/>
      </rPr>
      <t>n^ di sigarette/die</t>
    </r>
    <r>
      <rPr>
        <sz val="13"/>
        <color theme="1"/>
        <rFont val="Arial"/>
        <family val="2"/>
      </rPr>
      <t xml:space="preserve"> fumate nel periodo definito (secondo dato ).  Nella riga TOTALI apparira'  il valore calcolato dell'I.K e il n^ di Pacchetti /vita fumati sinora.</t>
    </r>
  </si>
  <si>
    <t>L'Indice di Kalacic serve a pesare, complessivamente, l'abitudine al fumo di una persona; di fatto traduce le abitudini  al fumo del soggetto, trascorse e attuali, in  Anni equivalenti di una abitudine al fumo pari a 20 sigarette /die.</t>
  </si>
  <si>
    <t>anzianità lavorativa a rischio</t>
  </si>
  <si>
    <t>totale</t>
  </si>
  <si>
    <t>di mansione</t>
  </si>
  <si>
    <t>NOTE</t>
  </si>
  <si>
    <t>ISTRUZIONI</t>
  </si>
  <si>
    <t>C</t>
  </si>
  <si>
    <t>D</t>
  </si>
  <si>
    <t xml:space="preserve">colonna </t>
  </si>
  <si>
    <t xml:space="preserve">PRELIMINARMENTE </t>
  </si>
  <si>
    <t>Il file e' stato pensato per  agevolare l'archiviazione , la lettura e l'interpretazione dei dati di Monitoraggio Biologico (MB) urinario, raccolti  nell'ambito della sorveglianza sanitaria  di lavoratori esposti a composti aerodispersi di Cromo e Nichel, presso una singola azienda. In esso possono essere riportate le informazioni piu' importanti in grado di condizionare o influire sul risultato del MB e, pertanto, risulta agevole selezionare ed esaminare  i risultati di soggetti  in funzione di specifiche caratteristiche. 
Questo archivio richiede una minima competenza nell'uso di EXCEL . I calcoli e i casi che presentano risultati  particolari (superamento dei Valori di Riferimento (VR) o dei Valori Limite (VL) , o di 1/10 dei V.L. , vengono eseguiti automaticamente e opportunamente segnalati ed evidenziati . 
In "fogli" specifici  sono riportati : elenco delle mansioni / lavorazioni considerate  e un algoritmo per il calcolo dell'Indice di Kalacic (e pacchetti/vita ) da riportare nell'apposita cella del file archivio. Di seguito si illustrano i contenuti e le modalità di gestione delle varie colonne del foglio "REGISTRO", archivio dei dati .</t>
  </si>
  <si>
    <t xml:space="preserve">Inserire data dell'esame (preferibile il g. del prelievo) </t>
  </si>
  <si>
    <t xml:space="preserve"> </t>
  </si>
  <si>
    <t>A,  riga 2</t>
  </si>
  <si>
    <t>NOME DELL'AZIENDA</t>
  </si>
  <si>
    <t>A, riga 4</t>
  </si>
  <si>
    <t>A, riga 6</t>
  </si>
  <si>
    <t xml:space="preserve">numero progressivo di inserimento (opzionale) </t>
  </si>
  <si>
    <t>B, da riga 6</t>
  </si>
  <si>
    <t>Cognome e nome del soggetto</t>
  </si>
  <si>
    <t>E</t>
  </si>
  <si>
    <t>G</t>
  </si>
  <si>
    <t>H</t>
  </si>
  <si>
    <t>I</t>
  </si>
  <si>
    <t>N</t>
  </si>
  <si>
    <t>O</t>
  </si>
  <si>
    <t xml:space="preserve">Sono pulsanti che rispettivamente "aprono" e "chiudono" SEZIONI particolari del file  (che hanno un loro nome e sono costituite da determinate colonne che contengono dati particolari. </t>
  </si>
  <si>
    <t>Data di nascita: inserire la data di nascita</t>
  </si>
  <si>
    <t xml:space="preserve">Inserire il genere (M= maschio; F= Femmina) </t>
  </si>
  <si>
    <t>Indirizzo e</t>
  </si>
  <si>
    <t>MANSIONE - LAVORAZIONE</t>
  </si>
  <si>
    <t>PRODUZIONE</t>
  </si>
  <si>
    <t>MANSIONE / LAVORAZIONE</t>
  </si>
  <si>
    <t xml:space="preserve">INDIRIZZO E PRODUZIONE  dell'Azienda (dati  aziendali ; indicazioni sul tipo di produzione) :  inseriti una volta sola: per i dati di un'altra azienda, copiare il file e salvarlo con un altro nome </t>
  </si>
  <si>
    <t xml:space="preserve">Scelta della MANSIONE / LAVORAZIONE 
Ci si posiziona sulla cella  vuota cliccandoci sopra;  compare una freccetta a lato della stessa . Cliccando sopra a questa si apre una finestra  con varie possibilità di scelta (visibili muovendo opportunamente il pulsante elevatore sulla destra della finestra). Cliccando sulla opzione preferita , la si fa trascrivere nella cella da cui si e' aperta l'opzione.  
Se la mansione del soggetto che si sta registrando non fa parte della lista presente, la si puo' aggiungere nel seguente modo : si apre il foglio "Tendine"  (alla base dello schermo), si pone il cursore all'inizio della prima riga libera dopo la fine dell'elenco riportato , sulla colonna numerata (compare una freccia) , si clicca COL PULSANTE DESTRO del Mouse e si sceglie INSERISCI, aggiungendo una riga vuota a quelle già esistenti; ci si posiziona sulla prima  cella  vuota della colonna  B e si scrive la nuova mansione/lavorazione .  Dopo di che si procede come sopra </t>
  </si>
  <si>
    <t>J</t>
  </si>
  <si>
    <t>K</t>
  </si>
  <si>
    <t xml:space="preserve">Anni totali di anzianità a rischio  (di esposizione a Cr. o  Ni) maturata anche presso altre ditte. </t>
  </si>
  <si>
    <t xml:space="preserve">Anni  di anzianità a rischio  (di esposizione a Cr. o  Ni) maturata presso tale azienda  nella mansione specifica. </t>
  </si>
  <si>
    <t>L</t>
  </si>
  <si>
    <t xml:space="preserve">Si inserisce la sintesi dell'abitudine attuale al fumo :
"si" = fumatore; 
"no" = MAI fumatore;
"ex" = già fumatore in passato , oggi NON fumatore </t>
  </si>
  <si>
    <t>Inserire il n^ di sigarette / die attualmente fumate. Non inserire nulla se ATTUALMENTE  non fuma.</t>
  </si>
  <si>
    <t>P</t>
  </si>
  <si>
    <t>Q</t>
  </si>
  <si>
    <t>R</t>
  </si>
  <si>
    <t>valori riscontrati     in µg/l.</t>
  </si>
  <si>
    <r>
      <t xml:space="preserve">CROMO  </t>
    </r>
    <r>
      <rPr>
        <b/>
        <sz val="8"/>
        <rFont val="Arial"/>
        <family val="2"/>
      </rPr>
      <t>µg/l</t>
    </r>
  </si>
  <si>
    <t>S</t>
  </si>
  <si>
    <t>Y</t>
  </si>
  <si>
    <t>T</t>
  </si>
  <si>
    <t>U</t>
  </si>
  <si>
    <t>V</t>
  </si>
  <si>
    <t>W</t>
  </si>
  <si>
    <t>X</t>
  </si>
  <si>
    <t xml:space="preserve">Valori FT-IT : 
In automatico viene trascritto il valore della differenza tra FT e IT . Si colora di Rosso su sfondo Giallo se il valore supera di 1/10 quello di  cella  AC3 :  Diff. Ft - IT (DELTA) </t>
  </si>
  <si>
    <t>Z</t>
  </si>
  <si>
    <t>AA</t>
  </si>
  <si>
    <t>AB</t>
  </si>
  <si>
    <t>AC</t>
  </si>
  <si>
    <t>AD</t>
  </si>
  <si>
    <t>AE</t>
  </si>
  <si>
    <t>AF</t>
  </si>
  <si>
    <t>AG</t>
  </si>
  <si>
    <t>AH</t>
  </si>
  <si>
    <t>AI</t>
  </si>
  <si>
    <t>AJ</t>
  </si>
  <si>
    <t>AK</t>
  </si>
  <si>
    <t>AL</t>
  </si>
  <si>
    <t>AM</t>
  </si>
  <si>
    <t>Valori IT: 
Si trascrive nella cella vuota il valore della concentrazione urinaria di Inizio Turno - IT -  in  µg/l . 
Se il valore supera il VR (cella AC1) compare il valori  " 1 " in colonna AA. 
La cella  della colonna R si colora di giallo , con valore scritto in rosso , se quest'ultimo e' superiore a 1/10 del valore riportato in cella AC2 (V.L.). Inoltre compare la scritta  " &gt;1/10 VL " nella corrispondente cella di colonna Y , anche con sfondo rosso se il dato in R o S e' maggiore del valore in AC2 (VL).</t>
  </si>
  <si>
    <t>Valori FT: 
Si trascrive nella cella vuota il valore della concentrazione urinaria di Fine Turno - FT -  in  µg/l . 
Se il valore supera il VR (cella AC1) compare il valori  " 1 " in colonna AA.
La cella  della colonna S si colora di giallo , con valore scritto in rosso , se quest'ultimo e' superiore a 1/10 del valore riportato in cella AC2 (V.L.). Inoltre compare la scritta  " &gt;1/10 VL " nella corrispondente cella di colonna Y , anche con sfondo rosso se il dato in R o S e' maggiore del valore in AC2 (VL).</t>
  </si>
  <si>
    <t>AN</t>
  </si>
  <si>
    <t>AO</t>
  </si>
  <si>
    <t>Compare   " 1 "  se nella corrispondente cella di colonna AF o AG  il dato supera il valore di cui alla cella  AO2</t>
  </si>
  <si>
    <t>Compare   " 1 "  se nella corrispondente cella di colonna AF o AG il dato supera il valore di cui alla cella  AO3</t>
  </si>
  <si>
    <t>Compare   " 1 "  se nella corrispondente cella di  colonna R o S  il dato supera il valore di cui alla cella  AC1</t>
  </si>
  <si>
    <t>Compare   " 1 "  se nella corrispondente cella di colonna R o S  il dato supera il valore di cui alla cella  AC2</t>
  </si>
  <si>
    <t>Compare   " 1 "  se nella corrispondente cella di colonna R o S  il dato supera il valore di cui alla cella  AC3</t>
  </si>
  <si>
    <t xml:space="preserve">Valori IT: 
Si trascrive nella cella vuota il valore della concentrazione urinaria di Inizio Turno - IT -  in  µg/l . 
Se il valore supera il VR (cella AO2) compare il valore  " 1 " in colonna AN .
La cella  della colonna AF si colora di giallo , con valore scritto in rosso , se il dato trascritto e' superiore a 1/10 del valore riportato in cella AO2 (V.L.). </t>
  </si>
  <si>
    <t>Valori FT: 
Si trascrive nella cella vuota il valore della concentrazione urinaria di Fine Turno - FT -  in  µg/l . 
Se il valore supera il VR (cella AO2) compare il valori  " 1 " in colonna AN . 
La cella  della colonna AG si colora di giallo , con valore scritto in rosso , se il dato trascritto e' superiore a 1/10 del valore riportato in cella AO2 (V.L.)</t>
  </si>
  <si>
    <t xml:space="preserve">Salvare il file col nome dell'azienda di cui si vogliono inserire i dati .
Le prime tre colonne (A, B, C) restano bloccate e sempre visibili. Le altre colonne sempre visibili (ma non bloccate) sono : H, L, P, Q, R, S, Z, AD, AE, AF, AG, AM . 
Le altre colonne possono essere rese visibili, tutte assieme, cliccando il pulsante " 2 " collocaato in alto , a sinistra , sullo schermo , oppure aprendo una alla volta) le varie sezioni , contrassefìgnate dal simbolo "+ "  nella parte superiore del riquadro.  Tutte le Sezioni possono essere "chiuse" digitando il pulsante " 1 " in alto a sinistra dello schermo. 
Una volta aperte , le varie colonne possono essere visibili  o riducendo la loro grandezza allargando o riducendo il formato dell'intera schermata ( attraverso il pulsante scorrevole in basso a destra), oppure facendole scorrere a destra o a sinistra, dopo essersi  posizionati  su una qualunque cella e utilizzando opportunamente  il cursore  "&lt;-"  o  " -&gt;"    </t>
  </si>
  <si>
    <t xml:space="preserve">Significato dei pulsanti  "+"   e   "-" </t>
  </si>
  <si>
    <r>
      <t xml:space="preserve">"GENERALITA' " :  titolo della sezione che segue (colonne E, F, G)  : se la sezione e' chiusa (le colonne citate NON si vedono), aprirla cliccando il </t>
    </r>
    <r>
      <rPr>
        <b/>
        <u/>
        <sz val="14"/>
        <color rgb="FFFF0000"/>
        <rFont val="Constantia"/>
        <family val="1"/>
        <scheme val="minor"/>
      </rPr>
      <t>PRIMO</t>
    </r>
    <r>
      <rPr>
        <sz val="14"/>
        <color theme="1"/>
        <rFont val="Constantia"/>
        <family val="1"/>
        <scheme val="minor"/>
      </rPr>
      <t xml:space="preserve">  segno  " + "  della riga sovrastante quella dei codici delle colonne (sulla colonna H). Se si ri-clicca il pulsante ( "- " ) la sezione si chiude (le colonne vengono nascoste).</t>
    </r>
  </si>
  <si>
    <r>
      <t xml:space="preserve">ETA' (Anni compiuti e decimali di anni) : </t>
    </r>
    <r>
      <rPr>
        <b/>
        <sz val="14"/>
        <color rgb="FFFF0000"/>
        <rFont val="Constantia"/>
        <family val="1"/>
        <scheme val="minor"/>
      </rPr>
      <t xml:space="preserve">il dato si produce in automatico </t>
    </r>
  </si>
  <si>
    <r>
      <t xml:space="preserve">"ATTIVITA' " : titolo della sezione che segue (colonne  I, J, K) ;  se la sezione e' chiusa (= le colonne citate NON si vedono), la si può aprire cliccando il </t>
    </r>
    <r>
      <rPr>
        <b/>
        <sz val="14"/>
        <color rgb="FFFF0000"/>
        <rFont val="Constantia"/>
        <family val="1"/>
        <scheme val="minor"/>
      </rPr>
      <t>SECONDO</t>
    </r>
    <r>
      <rPr>
        <sz val="14"/>
        <color theme="1"/>
        <rFont val="Constantia"/>
        <family val="1"/>
        <scheme val="minor"/>
      </rPr>
      <t xml:space="preserve">  segno  " + "  della riga sovrastante quella dei codici delle colonne (sopra la colonna L) . Se si ri-clicca il pulsante ( "- " ) la sezione si chiude (le colonne vengono nascoste).</t>
    </r>
  </si>
  <si>
    <r>
      <t xml:space="preserve">"FUMO": titolo della sezione dedicata all'abitudine al fumo di sigaretta (colonne M,N,O) che segue. Se e' chiusa,  la si puo' aprire  cliccando il </t>
    </r>
    <r>
      <rPr>
        <b/>
        <sz val="14"/>
        <color theme="1"/>
        <rFont val="Constantia"/>
        <family val="1"/>
        <scheme val="minor"/>
      </rPr>
      <t xml:space="preserve"> </t>
    </r>
    <r>
      <rPr>
        <b/>
        <sz val="14"/>
        <color rgb="FFFF0000"/>
        <rFont val="Constantia"/>
        <family val="1"/>
        <scheme val="minor"/>
      </rPr>
      <t>TERZO</t>
    </r>
    <r>
      <rPr>
        <sz val="14"/>
        <color theme="1"/>
        <rFont val="Constantia"/>
        <family val="1"/>
        <scheme val="minor"/>
      </rPr>
      <t xml:space="preserve"> segno "+" della riga sovrastante quella dei codici delle colonne (sopra la colonna P)  e le colonne M,N,O si aprono. Se si ri-clicca il pulsante ( " - " ) la sezione si chiude (le colonne vengono nascoste).</t>
    </r>
  </si>
  <si>
    <r>
      <t xml:space="preserve">"CROMO":
titolo della sezione dedicata ai valori di Concentr. Urinaria del Cromo (contenuti nelle colonne Q,R,S,T,U,V,W,X,Y,Z) che segue. Se e' chiusa,  la si puo' aprire  cliccando il </t>
    </r>
    <r>
      <rPr>
        <b/>
        <sz val="14"/>
        <color theme="1"/>
        <rFont val="Constantia"/>
        <family val="1"/>
        <scheme val="minor"/>
      </rPr>
      <t xml:space="preserve"> </t>
    </r>
    <r>
      <rPr>
        <b/>
        <sz val="14"/>
        <color rgb="FFFF0000"/>
        <rFont val="Constantia"/>
        <family val="1"/>
        <scheme val="minor"/>
      </rPr>
      <t>QUARTO</t>
    </r>
    <r>
      <rPr>
        <b/>
        <sz val="14"/>
        <color theme="1"/>
        <rFont val="Constantia"/>
        <family val="1"/>
        <scheme val="minor"/>
      </rPr>
      <t xml:space="preserve"> </t>
    </r>
    <r>
      <rPr>
        <sz val="14"/>
        <color theme="1"/>
        <rFont val="Constantia"/>
        <family val="1"/>
        <scheme val="minor"/>
      </rPr>
      <t>segno "+" della riga sovrastante quella dei codici delle colonne (sopra colonna Z) e le colonne indicate si aprono. Se si ri-clicca il pulsante ( " - " ) la sezione si chiude (le colonne vengono nascoste).</t>
    </r>
  </si>
  <si>
    <r>
      <t>Liv. Exp. attribuito:
Si clicca sulla cella e vi si trascrive il livello di esposizione per quella mansione , rilevato  e riportato nel DVR aziendale ( in µg/m</t>
    </r>
    <r>
      <rPr>
        <vertAlign val="superscript"/>
        <sz val="14"/>
        <color theme="1"/>
        <rFont val="Constantia"/>
        <family val="1"/>
        <scheme val="minor"/>
      </rPr>
      <t>3</t>
    </r>
    <r>
      <rPr>
        <sz val="14"/>
        <color theme="1"/>
        <rFont val="Constantia"/>
        <family val="1"/>
        <scheme val="minor"/>
      </rPr>
      <t>) : se non esiste,  va segnalato alla D.A. la necessità di  ricavarlo al piu' presto , senza indugio.</t>
    </r>
  </si>
  <si>
    <r>
      <t xml:space="preserve">Valori IT/VR: 
</t>
    </r>
    <r>
      <rPr>
        <b/>
        <sz val="14"/>
        <color theme="1"/>
        <rFont val="Constantia"/>
        <family val="1"/>
        <scheme val="minor"/>
      </rPr>
      <t xml:space="preserve">In Automatico   </t>
    </r>
    <r>
      <rPr>
        <sz val="14"/>
        <color theme="1"/>
        <rFont val="Constantia"/>
        <family val="1"/>
        <scheme val="minor"/>
      </rPr>
      <t xml:space="preserve">viene trascritto il valore del rapporto tra IT e VR. Il dato si colora di rosso se il rapporto &gt;1 e indica  di quante volte supera il Valore di Riferimento. </t>
    </r>
  </si>
  <si>
    <r>
      <t xml:space="preserve">Valori FT/VR: 
</t>
    </r>
    <r>
      <rPr>
        <b/>
        <sz val="14"/>
        <color theme="1"/>
        <rFont val="Constantia"/>
        <family val="1"/>
        <scheme val="minor"/>
      </rPr>
      <t xml:space="preserve">In Automatico   </t>
    </r>
    <r>
      <rPr>
        <sz val="14"/>
        <color theme="1"/>
        <rFont val="Constantia"/>
        <family val="1"/>
        <scheme val="minor"/>
      </rPr>
      <t xml:space="preserve">viene trascritto il valore del rapporto tra FT e VR. Il dato si colora di rosso se il rapporto &gt;1 e indica  di quante volte supera il Valore di Riferimento. </t>
    </r>
  </si>
  <si>
    <r>
      <t xml:space="preserve">Valori IT/VL: 
</t>
    </r>
    <r>
      <rPr>
        <b/>
        <sz val="14"/>
        <color theme="1"/>
        <rFont val="Constantia"/>
        <family val="1"/>
        <scheme val="minor"/>
      </rPr>
      <t xml:space="preserve">In Automatico   </t>
    </r>
    <r>
      <rPr>
        <sz val="14"/>
        <color theme="1"/>
        <rFont val="Constantia"/>
        <family val="1"/>
        <scheme val="minor"/>
      </rPr>
      <t xml:space="preserve">viene trascritto il valore del rapporto tra IT e VL. Il dato si colora di  giallo su sfondo rosso se il rapporto &gt;1 e indica  di quante volte supera il Valore Limite. </t>
    </r>
  </si>
  <si>
    <r>
      <t xml:space="preserve">Valori FT/VL: 
</t>
    </r>
    <r>
      <rPr>
        <b/>
        <sz val="14"/>
        <color theme="1"/>
        <rFont val="Constantia"/>
        <family val="1"/>
        <scheme val="minor"/>
      </rPr>
      <t xml:space="preserve">In Automatico   </t>
    </r>
    <r>
      <rPr>
        <sz val="14"/>
        <color theme="1"/>
        <rFont val="Constantia"/>
        <family val="1"/>
        <scheme val="minor"/>
      </rPr>
      <t xml:space="preserve">viene trascritto il valore del rapporto tra FT e VL. Il dato si colora di  giallo su sfondo rosso se il rapporto &gt;1 e indica  di quante volte supera il Valore Limite. </t>
    </r>
  </si>
  <si>
    <r>
      <t xml:space="preserve">Se il valore in colonna R o S  e' superiore a 1/10 di quello della cella AC2 (VL), compare la scritta " </t>
    </r>
    <r>
      <rPr>
        <b/>
        <sz val="14"/>
        <color theme="1"/>
        <rFont val="Constantia"/>
        <family val="1"/>
        <scheme val="minor"/>
      </rPr>
      <t>&gt; 1/10 VL</t>
    </r>
    <r>
      <rPr>
        <sz val="14"/>
        <color theme="1"/>
        <rFont val="Constantia"/>
        <family val="1"/>
        <scheme val="minor"/>
      </rPr>
      <t xml:space="preserve">  ". La stessa cella si colora di sfondo rosso se il dato riportato in Colonna R o S e' superiore al valore di cella AC2 (VL)  </t>
    </r>
  </si>
  <si>
    <r>
      <t xml:space="preserve">CASI ANOMALI (x crumuria) :
titolo della sezione dedicata ai CASI anomali rispetto a VR, VL o DELTA (FT-IT) riportati in colonne AA, AB, AC .  Se e' chiusa,  la si puo' aprire  cliccando il  </t>
    </r>
    <r>
      <rPr>
        <b/>
        <sz val="14"/>
        <color rgb="FFFF0000"/>
        <rFont val="Constantia"/>
        <family val="1"/>
        <scheme val="minor"/>
      </rPr>
      <t>QUINTO</t>
    </r>
    <r>
      <rPr>
        <sz val="14"/>
        <color theme="1"/>
        <rFont val="Constantia"/>
        <family val="1"/>
        <scheme val="minor"/>
      </rPr>
      <t xml:space="preserve"> segno "+" della riga sovrastante quella dei codici delle colonne (sopra la colonna  AD) e le colonne indicate si aprono. Se si ri-clicca il pulsante ( " - " ) la sezione si chiude ( E le colonne vengono nascoste).</t>
    </r>
  </si>
  <si>
    <r>
      <t xml:space="preserve">In Automatico :
se il valore in colonna AF o AG  e' superiore a 1/10 di quello della cella AO2 (VL), compare la scritta " </t>
    </r>
    <r>
      <rPr>
        <b/>
        <sz val="14"/>
        <color theme="1"/>
        <rFont val="Constantia"/>
        <family val="1"/>
        <scheme val="minor"/>
      </rPr>
      <t>&gt; 1/10 VL</t>
    </r>
    <r>
      <rPr>
        <sz val="14"/>
        <color theme="1"/>
        <rFont val="Constantia"/>
        <family val="1"/>
        <scheme val="minor"/>
      </rPr>
      <t xml:space="preserve">  ". La stessa cella si colora di sfondo rosso se il dato riportato in Colonna AF o AG e' superiore al valore di cella AO2 (VL)  </t>
    </r>
  </si>
  <si>
    <r>
      <t xml:space="preserve">CASI ANOMALI (x Nicheluria :
titolo della sezione dedicata ai CASI anomali rispetto a VR, VL  riportati in colonne AF, AG.  Se e' chiusa,  la si puo' aprire  cliccando il  </t>
    </r>
    <r>
      <rPr>
        <b/>
        <sz val="14"/>
        <color rgb="FFFF0000"/>
        <rFont val="Constantia"/>
        <family val="1"/>
        <scheme val="minor"/>
      </rPr>
      <t>SETTIMO</t>
    </r>
    <r>
      <rPr>
        <sz val="14"/>
        <color theme="1"/>
        <rFont val="Constantia"/>
        <family val="1"/>
        <scheme val="minor"/>
      </rPr>
      <t xml:space="preserve"> segno "+" della riga sovrastante quella dei codici delle colonne (sopra colonna AP) e le colonne AN, AO si aprono. Se si ri-clicca il pulsante ( " - " ) la sezione si chiude ( le colonne AN, AO vengono nascoste).</t>
    </r>
  </si>
  <si>
    <r>
      <t xml:space="preserve">"NICHEL":
titolo della sezione dedicata ai valori di Concentr. Urinaria del Nichel (contenuti nelle colonne AE, AF,AG,AH,AI,AJ,AK,AL)  che segue. Se e' chiusa,  la si puo' aprire  cliccando il </t>
    </r>
    <r>
      <rPr>
        <b/>
        <sz val="14"/>
        <color theme="1"/>
        <rFont val="Constantia"/>
        <family val="1"/>
        <scheme val="minor"/>
      </rPr>
      <t xml:space="preserve"> </t>
    </r>
    <r>
      <rPr>
        <b/>
        <sz val="14"/>
        <color rgb="FFFF0000"/>
        <rFont val="Constantia"/>
        <family val="1"/>
        <scheme val="minor"/>
      </rPr>
      <t>SESTO</t>
    </r>
    <r>
      <rPr>
        <b/>
        <sz val="14"/>
        <color theme="1"/>
        <rFont val="Constantia"/>
        <family val="1"/>
        <scheme val="minor"/>
      </rPr>
      <t xml:space="preserve"> </t>
    </r>
    <r>
      <rPr>
        <sz val="14"/>
        <color theme="1"/>
        <rFont val="Constantia"/>
        <family val="1"/>
        <scheme val="minor"/>
      </rPr>
      <t>segno "+" della riga sovrastante quella dei codici delle colonne (sopra la colonna AM)  e le colonne indicate  (AH,AI,AJ,AK,AL) si aprono. 
Se si ri-clicca il pulsante ( " - " ) la sezione si chiude e le colonne  AH, AI, AJ, AK, AL vengono nascoste.</t>
    </r>
  </si>
  <si>
    <t>I.K. : Inserire l'Indice di Kalacic ricavato dalla ricostruzione dell'abitudine al fumo  degli anni passati , aiutandosi (per il calcolo) con l'algoritmo contenuto nel foglio I.K.(2)</t>
  </si>
  <si>
    <r>
      <t xml:space="preserve">NICHEL  </t>
    </r>
    <r>
      <rPr>
        <b/>
        <sz val="8"/>
        <rFont val="Arial"/>
        <family val="2"/>
      </rPr>
      <t>µg/l</t>
    </r>
  </si>
  <si>
    <r>
      <t xml:space="preserve">VR     SIVR  </t>
    </r>
    <r>
      <rPr>
        <sz val="10"/>
        <color theme="1"/>
        <rFont val="Constantia"/>
        <family val="1"/>
        <scheme val="minor"/>
      </rPr>
      <t xml:space="preserve">2011 </t>
    </r>
    <r>
      <rPr>
        <sz val="8"/>
        <color theme="1"/>
        <rFont val="Constantia"/>
        <family val="1"/>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</si>
</sst>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00"/>
    <numFmt numFmtId="165" formatCode="_-* #,##0_-;\-* #,##0_-;_-* &quot;-&quot;??_-;_-@_-"/>
    <numFmt numFmtId="166" formatCode="0.0"/>
    <numFmt numFmtId="167" formatCode="dd\ mmm\ yyyy"/>
  </numFmts>
  <fonts count="72" x14ac:knownFonts="1">
    <font>
      <sz val="11"/>
      <color theme="1"/>
      <name val="Constantia"/>
      <family val="2"/>
      <scheme val="minor"/>
    </font>
    <font>
      <b/>
      <sz val="10"/>
      <color indexed="8"/>
      <name val="Constantia"/>
      <family val="1"/>
      <scheme val="major"/>
    </font>
    <font>
      <b/>
      <sz val="14"/>
      <name val="Constantia"/>
      <family val="1"/>
      <scheme val="major"/>
    </font>
    <font>
      <sz val="9"/>
      <name val="Constantia"/>
      <family val="1"/>
      <scheme val="major"/>
    </font>
    <font>
      <sz val="9"/>
      <color indexed="8"/>
      <name val="Constantia"/>
      <family val="1"/>
      <scheme val="major"/>
    </font>
    <font>
      <b/>
      <sz val="12"/>
      <color rgb="FFC00000"/>
      <name val="Arial"/>
      <family val="2"/>
    </font>
    <font>
      <sz val="12"/>
      <color theme="1"/>
      <name val="Arial Narrow"/>
      <family val="2"/>
    </font>
    <font>
      <b/>
      <sz val="14"/>
      <color theme="1"/>
      <name val="Arial"/>
      <family val="2"/>
    </font>
    <font>
      <sz val="9"/>
      <color indexed="81"/>
      <name val="Tahoma"/>
      <family val="2"/>
    </font>
    <font>
      <b/>
      <sz val="9"/>
      <color indexed="81"/>
      <name val="Tahoma"/>
      <family val="2"/>
    </font>
    <font>
      <b/>
      <sz val="10"/>
      <color theme="1"/>
      <name val="Arial Narrow"/>
      <family val="2"/>
    </font>
    <font>
      <sz val="10"/>
      <color theme="1"/>
      <name val="Arial Narrow"/>
      <family val="2"/>
    </font>
    <font>
      <sz val="9"/>
      <color theme="1"/>
      <name val="Arial Narrow"/>
      <family val="2"/>
    </font>
    <font>
      <sz val="11"/>
      <color theme="1"/>
      <name val="Constantia"/>
      <family val="2"/>
      <scheme val="minor"/>
    </font>
    <font>
      <sz val="11"/>
      <color theme="0"/>
      <name val="Constantia"/>
      <family val="2"/>
      <scheme val="minor"/>
    </font>
    <font>
      <b/>
      <sz val="10"/>
      <name val="Constantia"/>
      <family val="1"/>
      <scheme val="major"/>
    </font>
    <font>
      <b/>
      <sz val="12"/>
      <color theme="1"/>
      <name val="Constantia"/>
      <family val="1"/>
      <scheme val="minor"/>
    </font>
    <font>
      <b/>
      <sz val="9"/>
      <name val="Arial Narrow"/>
      <family val="2"/>
    </font>
    <font>
      <sz val="8"/>
      <name val="Arial Narrow"/>
      <family val="2"/>
    </font>
    <font>
      <sz val="9"/>
      <name val="Arial Narrow"/>
      <family val="2"/>
    </font>
    <font>
      <b/>
      <sz val="9"/>
      <color indexed="8"/>
      <name val="Arial Narrow"/>
      <family val="2"/>
    </font>
    <font>
      <sz val="9"/>
      <color indexed="8"/>
      <name val="Arial Narrow"/>
      <family val="2"/>
    </font>
    <font>
      <sz val="9"/>
      <color theme="3" tint="0.79998168889431442"/>
      <name val="Arial Narrow"/>
      <family val="2"/>
    </font>
    <font>
      <b/>
      <sz val="9"/>
      <color theme="0"/>
      <name val="Arial Narrow"/>
      <family val="2"/>
    </font>
    <font>
      <b/>
      <sz val="11"/>
      <name val="Constantia"/>
      <family val="1"/>
      <scheme val="major"/>
    </font>
    <font>
      <sz val="9"/>
      <color theme="1"/>
      <name val="Constantia"/>
      <family val="1"/>
      <scheme val="major"/>
    </font>
    <font>
      <b/>
      <sz val="14"/>
      <color theme="4"/>
      <name val="Constantia"/>
      <family val="1"/>
      <scheme val="major"/>
    </font>
    <font>
      <sz val="9"/>
      <color theme="5" tint="0.59999389629810485"/>
      <name val="Arial Narrow"/>
      <family val="2"/>
    </font>
    <font>
      <sz val="9"/>
      <color theme="4" tint="0.39997558519241921"/>
      <name val="Arial Narrow"/>
      <family val="2"/>
    </font>
    <font>
      <b/>
      <sz val="8"/>
      <name val="Arial Narrow"/>
      <family val="2"/>
    </font>
    <font>
      <b/>
      <sz val="9"/>
      <color theme="4"/>
      <name val="Arial Narrow"/>
      <family val="2"/>
    </font>
    <font>
      <b/>
      <sz val="9"/>
      <color theme="1"/>
      <name val="Arial Narrow"/>
      <family val="2"/>
    </font>
    <font>
      <sz val="8"/>
      <color theme="1"/>
      <name val="Constantia"/>
      <family val="2"/>
      <scheme val="minor"/>
    </font>
    <font>
      <sz val="8"/>
      <color theme="1"/>
      <name val="Constantia"/>
      <family val="1"/>
      <scheme val="minor"/>
    </font>
    <font>
      <b/>
      <i/>
      <u/>
      <sz val="8"/>
      <color theme="1"/>
      <name val="Constantia"/>
      <family val="1"/>
      <scheme val="minor"/>
    </font>
    <font>
      <b/>
      <sz val="11"/>
      <color theme="1"/>
      <name val="Constantia"/>
      <family val="1"/>
      <scheme val="minor"/>
    </font>
    <font>
      <sz val="11"/>
      <color theme="1"/>
      <name val="Constantia"/>
      <family val="1"/>
      <scheme val="minor"/>
    </font>
    <font>
      <sz val="11"/>
      <color theme="0"/>
      <name val="Constantia"/>
      <family val="1"/>
      <scheme val="minor"/>
    </font>
    <font>
      <i/>
      <u/>
      <sz val="10"/>
      <color theme="1"/>
      <name val="Constantia"/>
      <family val="1"/>
      <scheme val="minor"/>
    </font>
    <font>
      <sz val="11"/>
      <color theme="1"/>
      <name val="Arial"/>
      <family val="2"/>
    </font>
    <font>
      <sz val="10"/>
      <color theme="1"/>
      <name val="Arial"/>
      <family val="2"/>
    </font>
    <font>
      <b/>
      <sz val="9"/>
      <color theme="5" tint="0.59999389629810485"/>
      <name val="Arial Narrow"/>
      <family val="2"/>
    </font>
    <font>
      <b/>
      <sz val="9"/>
      <color theme="4" tint="0.39997558519241921"/>
      <name val="Arial Narrow"/>
      <family val="2"/>
    </font>
    <font>
      <sz val="9"/>
      <color theme="6" tint="0.79998168889431442"/>
      <name val="Arial Narrow"/>
      <family val="2"/>
    </font>
    <font>
      <b/>
      <sz val="8"/>
      <name val="Constantia"/>
      <family val="1"/>
      <scheme val="minor"/>
    </font>
    <font>
      <b/>
      <sz val="8"/>
      <name val="Constantia"/>
      <family val="1"/>
      <scheme val="major"/>
    </font>
    <font>
      <b/>
      <sz val="8"/>
      <color theme="1"/>
      <name val="Constantia"/>
      <family val="1"/>
      <scheme val="major"/>
    </font>
    <font>
      <b/>
      <sz val="10"/>
      <color theme="1"/>
      <name val="Arial"/>
      <family val="2"/>
    </font>
    <font>
      <b/>
      <sz val="10"/>
      <name val="Arial"/>
      <family val="2"/>
    </font>
    <font>
      <sz val="9"/>
      <color theme="6" tint="0.59999389629810485"/>
      <name val="Arial Narrow"/>
      <family val="2"/>
    </font>
    <font>
      <b/>
      <sz val="12"/>
      <color theme="1"/>
      <name val="Arial"/>
      <family val="2"/>
    </font>
    <font>
      <sz val="12"/>
      <color theme="1"/>
      <name val="Arial"/>
      <family val="2"/>
    </font>
    <font>
      <sz val="13"/>
      <color theme="1"/>
      <name val="Arial"/>
      <family val="2"/>
    </font>
    <font>
      <b/>
      <u/>
      <sz val="13"/>
      <color theme="1"/>
      <name val="Arial"/>
      <family val="2"/>
    </font>
    <font>
      <sz val="14"/>
      <color theme="1"/>
      <name val="Arial"/>
      <family val="2"/>
    </font>
    <font>
      <b/>
      <sz val="6"/>
      <name val="Constantia"/>
      <family val="1"/>
      <scheme val="minor"/>
    </font>
    <font>
      <b/>
      <sz val="9"/>
      <color theme="1"/>
      <name val="Constantia"/>
      <family val="1"/>
      <scheme val="major"/>
    </font>
    <font>
      <b/>
      <sz val="8"/>
      <name val="Arial"/>
      <family val="2"/>
    </font>
    <font>
      <sz val="12"/>
      <color theme="1"/>
      <name val="Constantia"/>
      <family val="1"/>
      <scheme val="minor"/>
    </font>
    <font>
      <b/>
      <sz val="14"/>
      <color theme="1"/>
      <name val="Constantia"/>
      <family val="1"/>
      <scheme val="minor"/>
    </font>
    <font>
      <sz val="14"/>
      <color theme="1"/>
      <name val="Constantia"/>
      <family val="1"/>
      <scheme val="minor"/>
    </font>
    <font>
      <b/>
      <u/>
      <sz val="14"/>
      <color rgb="FFFF0000"/>
      <name val="Constantia"/>
      <family val="1"/>
      <scheme val="minor"/>
    </font>
    <font>
      <b/>
      <sz val="14"/>
      <color rgb="FFFF0000"/>
      <name val="Constantia"/>
      <family val="1"/>
      <scheme val="minor"/>
    </font>
    <font>
      <vertAlign val="superscript"/>
      <sz val="14"/>
      <color theme="1"/>
      <name val="Constantia"/>
      <family val="1"/>
      <scheme val="minor"/>
    </font>
    <font>
      <sz val="14"/>
      <name val="Constantia"/>
      <family val="1"/>
      <scheme val="minor"/>
    </font>
    <font>
      <sz val="14"/>
      <color theme="1"/>
      <name val="Constantia"/>
      <family val="2"/>
      <scheme val="minor"/>
    </font>
    <font>
      <b/>
      <sz val="10"/>
      <color theme="1"/>
      <name val="Tahoma"/>
      <family val="2"/>
    </font>
    <font>
      <b/>
      <sz val="9"/>
      <color theme="1"/>
      <name val="Tahoma"/>
      <family val="2"/>
    </font>
    <font>
      <b/>
      <sz val="9"/>
      <color theme="1"/>
      <name val="Constantia"/>
      <family val="1"/>
      <scheme val="minor"/>
    </font>
    <font>
      <sz val="10"/>
      <color theme="1"/>
      <name val="Constantia"/>
      <family val="1"/>
      <scheme val="minor"/>
    </font>
    <font>
      <b/>
      <sz val="10"/>
      <color theme="1"/>
      <name val="Constantia"/>
      <family val="1"/>
      <scheme val="minor"/>
    </font>
    <font>
      <sz val="9"/>
      <color theme="1"/>
      <name val="Constantia"/>
      <family val="1"/>
      <scheme val="minor"/>
    </font>
  </fonts>
  <fills count="23">
    <fill>
      <patternFill patternType="none"/>
    </fill>
    <fill>
      <patternFill patternType="gray125"/>
    </fill>
    <fill>
      <patternFill patternType="solid">
        <fgColor theme="0" tint="-4.9989318521683403E-2"/>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4" tint="0.59999389629810485"/>
        <bgColor indexed="65"/>
      </patternFill>
    </fill>
    <fill>
      <patternFill patternType="solid">
        <fgColor theme="5"/>
      </patternFill>
    </fill>
    <fill>
      <patternFill patternType="solid">
        <fgColor theme="0" tint="-0.1499984740745262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FC000"/>
        <bgColor indexed="64"/>
      </patternFill>
    </fill>
    <fill>
      <patternFill patternType="solid">
        <fgColor rgb="FFFFFF00"/>
        <bgColor indexed="64"/>
      </patternFill>
    </fill>
    <fill>
      <patternFill patternType="solid">
        <fgColor rgb="FF99FF99"/>
        <bgColor indexed="64"/>
      </patternFill>
    </fill>
    <fill>
      <patternFill patternType="solid">
        <fgColor rgb="FFFFCCFF"/>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91D270"/>
        <bgColor indexed="64"/>
      </patternFill>
    </fill>
    <fill>
      <patternFill patternType="solid">
        <fgColor rgb="FF00B050"/>
        <bgColor indexed="64"/>
      </patternFill>
    </fill>
    <fill>
      <patternFill patternType="solid">
        <fgColor rgb="FF002060"/>
        <bgColor indexed="64"/>
      </patternFill>
    </fill>
    <fill>
      <patternFill patternType="solid">
        <fgColor theme="2" tint="-0.249977111117893"/>
        <bgColor indexed="64"/>
      </patternFill>
    </fill>
  </fills>
  <borders count="91">
    <border>
      <left/>
      <right/>
      <top/>
      <bottom/>
      <diagonal/>
    </border>
    <border>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theme="7" tint="-0.499984740745262"/>
      </right>
      <top style="thin">
        <color indexed="64"/>
      </top>
      <bottom style="thin">
        <color indexed="64"/>
      </bottom>
      <diagonal/>
    </border>
    <border>
      <left style="hair">
        <color theme="7" tint="-0.499984740745262"/>
      </left>
      <right style="thin">
        <color indexed="64"/>
      </right>
      <top style="thin">
        <color indexed="64"/>
      </top>
      <bottom style="thin">
        <color indexed="64"/>
      </bottom>
      <diagonal/>
    </border>
    <border>
      <left style="thin">
        <color indexed="64"/>
      </left>
      <right style="medium">
        <color theme="7" tint="-0.499984740745262"/>
      </right>
      <top style="thin">
        <color indexed="64"/>
      </top>
      <bottom style="thin">
        <color indexed="64"/>
      </bottom>
      <diagonal/>
    </border>
    <border>
      <left style="thick">
        <color theme="3"/>
      </left>
      <right/>
      <top/>
      <bottom/>
      <diagonal/>
    </border>
    <border>
      <left style="thick">
        <color theme="5" tint="-0.24994659260841701"/>
      </left>
      <right/>
      <top/>
      <bottom/>
      <diagonal/>
    </border>
    <border>
      <left style="hair">
        <color theme="7" tint="-0.499984740745262"/>
      </left>
      <right/>
      <top/>
      <bottom/>
      <diagonal/>
    </border>
    <border>
      <left style="thin">
        <color theme="5" tint="-0.499984740745262"/>
      </left>
      <right style="thin">
        <color theme="5" tint="-0.499984740745262"/>
      </right>
      <top/>
      <bottom/>
      <diagonal/>
    </border>
    <border>
      <left style="thin">
        <color theme="5" tint="-0.499984740745262"/>
      </left>
      <right style="thin">
        <color theme="5" tint="-0.499984740745262"/>
      </right>
      <top style="thin">
        <color indexed="64"/>
      </top>
      <bottom style="thin">
        <color indexed="64"/>
      </bottom>
      <diagonal/>
    </border>
    <border>
      <left/>
      <right style="thick">
        <color theme="3"/>
      </right>
      <top/>
      <bottom/>
      <diagonal/>
    </border>
    <border>
      <left/>
      <right style="thick">
        <color theme="5" tint="-0.24994659260841701"/>
      </right>
      <top/>
      <bottom/>
      <diagonal/>
    </border>
    <border>
      <left/>
      <right/>
      <top/>
      <bottom style="thin">
        <color theme="2" tint="-0.749961851863155"/>
      </bottom>
      <diagonal/>
    </border>
    <border>
      <left/>
      <right/>
      <top/>
      <bottom style="thin">
        <color theme="5" tint="-0.24994659260841701"/>
      </bottom>
      <diagonal/>
    </border>
    <border>
      <left/>
      <right/>
      <top style="thin">
        <color theme="5" tint="-0.24994659260841701"/>
      </top>
      <bottom style="thin">
        <color theme="5" tint="-0.24994659260841701"/>
      </bottom>
      <diagonal/>
    </border>
    <border>
      <left style="thin">
        <color indexed="64"/>
      </left>
      <right/>
      <top/>
      <bottom/>
      <diagonal/>
    </border>
    <border>
      <left style="thin">
        <color indexed="64"/>
      </left>
      <right/>
      <top style="thin">
        <color indexed="64"/>
      </top>
      <bottom style="thin">
        <color indexed="64"/>
      </bottom>
      <diagonal/>
    </border>
    <border>
      <left style="thin">
        <color theme="4" tint="-0.499984740745262"/>
      </left>
      <right style="thick">
        <color theme="4" tint="-0.499984740745262"/>
      </right>
      <top/>
      <bottom/>
      <diagonal/>
    </border>
    <border>
      <left style="thin">
        <color theme="4" tint="-0.499984740745262"/>
      </left>
      <right style="thick">
        <color theme="4" tint="-0.499984740745262"/>
      </right>
      <top/>
      <bottom style="thin">
        <color indexed="64"/>
      </bottom>
      <diagonal/>
    </border>
    <border>
      <left/>
      <right style="thick">
        <color theme="4" tint="-0.499984740745262"/>
      </right>
      <top style="thin">
        <color theme="4" tint="-0.499984740745262"/>
      </top>
      <bottom style="thin">
        <color theme="4" tint="-0.499984740745262"/>
      </bottom>
      <diagonal/>
    </border>
    <border>
      <left/>
      <right style="thick">
        <color theme="4" tint="-0.499984740745262"/>
      </right>
      <top/>
      <bottom/>
      <diagonal/>
    </border>
    <border>
      <left/>
      <right/>
      <top style="thin">
        <color theme="4" tint="-0.499984740745262"/>
      </top>
      <bottom style="thin">
        <color theme="4" tint="-0.499984740745262"/>
      </bottom>
      <diagonal/>
    </border>
    <border>
      <left/>
      <right style="thin">
        <color theme="4" tint="-0.499984740745262"/>
      </right>
      <top/>
      <bottom/>
      <diagonal/>
    </border>
    <border>
      <left/>
      <right style="thin">
        <color theme="4" tint="-0.499984740745262"/>
      </right>
      <top style="thin">
        <color indexed="64"/>
      </top>
      <bottom style="thin">
        <color indexed="64"/>
      </bottom>
      <diagonal/>
    </border>
    <border>
      <left/>
      <right/>
      <top style="thin">
        <color theme="4" tint="-0.499984740745262"/>
      </top>
      <bottom/>
      <diagonal/>
    </border>
    <border>
      <left/>
      <right style="thick">
        <color theme="4" tint="-0.499984740745262"/>
      </right>
      <top style="thin">
        <color theme="4" tint="-0.499984740745262"/>
      </top>
      <bottom/>
      <diagonal/>
    </border>
    <border>
      <left/>
      <right/>
      <top/>
      <bottom style="thin">
        <color theme="1"/>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theme="5" tint="-0.499984740745262"/>
      </left>
      <right style="hair">
        <color indexed="64"/>
      </right>
      <top/>
      <bottom/>
      <diagonal/>
    </border>
    <border>
      <left style="thin">
        <color theme="5" tint="-0.499984740745262"/>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theme="6" tint="-0.24994659260841701"/>
      </left>
      <right/>
      <top/>
      <bottom/>
      <diagonal/>
    </border>
    <border>
      <left/>
      <right style="medium">
        <color theme="6" tint="-0.24994659260841701"/>
      </right>
      <top/>
      <bottom/>
      <diagonal/>
    </border>
    <border>
      <left/>
      <right style="medium">
        <color theme="6" tint="-0.24994659260841701"/>
      </right>
      <top/>
      <bottom style="thin">
        <color theme="2" tint="-0.749961851863155"/>
      </bottom>
      <diagonal/>
    </border>
    <border>
      <left/>
      <right style="thin">
        <color theme="5" tint="-0.499984740745262"/>
      </right>
      <top/>
      <bottom/>
      <diagonal/>
    </border>
    <border>
      <left/>
      <right style="thin">
        <color theme="5" tint="-0.499984740745262"/>
      </right>
      <top style="thin">
        <color indexed="64"/>
      </top>
      <bottom style="thin">
        <color indexed="64"/>
      </bottom>
      <diagonal/>
    </border>
    <border>
      <left style="thin">
        <color auto="1"/>
      </left>
      <right style="thin">
        <color theme="5" tint="-0.499984740745262"/>
      </right>
      <top/>
      <bottom/>
      <diagonal/>
    </border>
    <border>
      <left style="thin">
        <color theme="5" tint="-0.499984740745262"/>
      </left>
      <right style="thin">
        <color auto="1"/>
      </right>
      <top/>
      <bottom/>
      <diagonal/>
    </border>
    <border>
      <left style="thin">
        <color auto="1"/>
      </left>
      <right style="thin">
        <color theme="5" tint="-0.499984740745262"/>
      </right>
      <top style="thin">
        <color indexed="64"/>
      </top>
      <bottom style="thin">
        <color indexed="64"/>
      </bottom>
      <diagonal/>
    </border>
    <border>
      <left style="thin">
        <color theme="5" tint="-0.499984740745262"/>
      </left>
      <right style="thin">
        <color auto="1"/>
      </right>
      <top style="thin">
        <color indexed="64"/>
      </top>
      <bottom style="thin">
        <color indexed="64"/>
      </bottom>
      <diagonal/>
    </border>
    <border>
      <left style="medium">
        <color theme="5" tint="-0.499984740745262"/>
      </left>
      <right/>
      <top/>
      <bottom/>
      <diagonal/>
    </border>
    <border>
      <left style="hair">
        <color indexed="64"/>
      </left>
      <right/>
      <top style="thin">
        <color indexed="64"/>
      </top>
      <bottom style="thin">
        <color indexed="64"/>
      </bottom>
      <diagonal/>
    </border>
    <border>
      <left style="thin">
        <color theme="5" tint="-0.499984740745262"/>
      </left>
      <right/>
      <top style="thin">
        <color indexed="64"/>
      </top>
      <bottom style="thin">
        <color indexed="64"/>
      </bottom>
      <diagonal/>
    </border>
    <border>
      <left style="medium">
        <color theme="3"/>
      </left>
      <right/>
      <top/>
      <bottom/>
      <diagonal/>
    </border>
    <border>
      <left style="medium">
        <color theme="4" tint="-0.499984740745262"/>
      </left>
      <right/>
      <top/>
      <bottom/>
      <diagonal/>
    </border>
    <border>
      <left/>
      <right style="hair">
        <color theme="7" tint="-0.499984740745262"/>
      </right>
      <top/>
      <bottom style="thin">
        <color indexed="64"/>
      </bottom>
      <diagonal/>
    </border>
    <border>
      <left style="hair">
        <color theme="7" tint="-0.499984740745262"/>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medium">
        <color theme="5" tint="-0.499984740745262"/>
      </left>
      <right/>
      <top style="medium">
        <color theme="5" tint="-0.499984740745262"/>
      </top>
      <bottom/>
      <diagonal/>
    </border>
    <border>
      <left/>
      <right/>
      <top style="medium">
        <color theme="5" tint="-0.499984740745262"/>
      </top>
      <bottom/>
      <diagonal/>
    </border>
    <border>
      <left/>
      <right style="medium">
        <color theme="5" tint="-0.499984740745262"/>
      </right>
      <top style="medium">
        <color theme="5" tint="-0.499984740745262"/>
      </top>
      <bottom/>
      <diagonal/>
    </border>
    <border>
      <left style="medium">
        <color theme="5" tint="-0.499984740745262"/>
      </left>
      <right/>
      <top/>
      <bottom style="medium">
        <color theme="5" tint="-0.499984740745262"/>
      </bottom>
      <diagonal/>
    </border>
    <border>
      <left/>
      <right/>
      <top/>
      <bottom style="medium">
        <color theme="5" tint="-0.499984740745262"/>
      </bottom>
      <diagonal/>
    </border>
    <border>
      <left/>
      <right style="medium">
        <color theme="5" tint="-0.499984740745262"/>
      </right>
      <top/>
      <bottom style="medium">
        <color theme="5" tint="-0.499984740745262"/>
      </bottom>
      <diagonal/>
    </border>
    <border>
      <left/>
      <right style="medium">
        <color theme="5" tint="-0.499984740745262"/>
      </right>
      <top/>
      <bottom/>
      <diagonal/>
    </border>
    <border>
      <left/>
      <right style="medium">
        <color theme="5" tint="-0.499984740745262"/>
      </right>
      <top/>
      <bottom style="thin">
        <color indexed="64"/>
      </bottom>
      <diagonal/>
    </border>
    <border>
      <left style="hair">
        <color indexed="64"/>
      </left>
      <right style="medium">
        <color theme="5" tint="-0.499984740745262"/>
      </right>
      <top/>
      <bottom/>
      <diagonal/>
    </border>
    <border>
      <left style="thin">
        <color theme="5" tint="-0.499984740745262"/>
      </left>
      <right/>
      <top/>
      <bottom/>
      <diagonal/>
    </border>
    <border>
      <left style="hair">
        <color indexed="64"/>
      </left>
      <right style="medium">
        <color theme="5" tint="-0.499984740745262"/>
      </right>
      <top/>
      <bottom style="thin">
        <color theme="1"/>
      </bottom>
      <diagonal/>
    </border>
    <border>
      <left style="thin">
        <color theme="4" tint="-0.499984740745262"/>
      </left>
      <right/>
      <top/>
      <bottom/>
      <diagonal/>
    </border>
    <border>
      <left style="hair">
        <color indexed="64"/>
      </left>
      <right style="medium">
        <color theme="4" tint="-0.499984740745262"/>
      </right>
      <top/>
      <bottom style="thin">
        <color theme="1"/>
      </bottom>
      <diagonal/>
    </border>
  </borders>
  <cellStyleXfs count="4">
    <xf numFmtId="0" fontId="0" fillId="0" borderId="0"/>
    <xf numFmtId="0" fontId="13" fillId="7" borderId="0" applyNumberFormat="0" applyBorder="0" applyAlignment="0" applyProtection="0"/>
    <xf numFmtId="0" fontId="14" fillId="8" borderId="0" applyNumberFormat="0" applyBorder="0" applyAlignment="0" applyProtection="0"/>
    <xf numFmtId="43" fontId="13" fillId="0" borderId="0" applyFont="0" applyFill="0" applyBorder="0" applyAlignment="0" applyProtection="0"/>
  </cellStyleXfs>
  <cellXfs count="332">
    <xf numFmtId="0" fontId="0" fillId="0" borderId="0" xfId="0"/>
    <xf numFmtId="0" fontId="0" fillId="6" borderId="1" xfId="0" applyFill="1" applyBorder="1"/>
    <xf numFmtId="0" fontId="0" fillId="6" borderId="3" xfId="0" applyFill="1" applyBorder="1"/>
    <xf numFmtId="0" fontId="0" fillId="2" borderId="0" xfId="0" applyFill="1"/>
    <xf numFmtId="0" fontId="0" fillId="0" borderId="0" xfId="0" applyAlignment="1">
      <alignment vertical="top"/>
    </xf>
    <xf numFmtId="0" fontId="23" fillId="2" borderId="0" xfId="0" applyFont="1" applyFill="1" applyAlignment="1">
      <alignment vertical="center"/>
    </xf>
    <xf numFmtId="0" fontId="21" fillId="0" borderId="3" xfId="0" applyFont="1" applyFill="1" applyBorder="1" applyAlignment="1">
      <alignment vertical="center"/>
    </xf>
    <xf numFmtId="2" fontId="19" fillId="0" borderId="12" xfId="0" applyNumberFormat="1" applyFont="1" applyFill="1" applyBorder="1" applyAlignment="1">
      <alignment horizontal="center" vertical="center"/>
    </xf>
    <xf numFmtId="164" fontId="19" fillId="0" borderId="12" xfId="0" applyNumberFormat="1" applyFont="1" applyFill="1" applyBorder="1" applyAlignment="1">
      <alignment horizontal="center" vertical="center"/>
    </xf>
    <xf numFmtId="164" fontId="19" fillId="0" borderId="3" xfId="0" applyNumberFormat="1" applyFont="1" applyFill="1" applyBorder="1" applyAlignment="1">
      <alignment horizontal="center" vertical="center"/>
    </xf>
    <xf numFmtId="0" fontId="19"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2" fontId="19" fillId="0" borderId="4" xfId="0" applyNumberFormat="1" applyFont="1" applyFill="1" applyBorder="1" applyAlignment="1">
      <alignment horizontal="center" vertical="center"/>
    </xf>
    <xf numFmtId="2" fontId="19" fillId="0" borderId="7" xfId="0" applyNumberFormat="1" applyFont="1" applyFill="1" applyBorder="1" applyAlignment="1">
      <alignment vertical="center"/>
    </xf>
    <xf numFmtId="0" fontId="12" fillId="2" borderId="0" xfId="0" applyFont="1" applyFill="1"/>
    <xf numFmtId="0" fontId="12" fillId="0" borderId="0" xfId="0" applyFont="1"/>
    <xf numFmtId="0" fontId="20" fillId="0" borderId="3" xfId="0" applyFont="1" applyFill="1" applyBorder="1" applyAlignment="1">
      <alignment horizontal="center" vertical="center"/>
    </xf>
    <xf numFmtId="0" fontId="23" fillId="2" borderId="0" xfId="0" applyFont="1" applyFill="1" applyBorder="1" applyAlignment="1">
      <alignment vertical="center"/>
    </xf>
    <xf numFmtId="0" fontId="0" fillId="0" borderId="0" xfId="0" applyBorder="1"/>
    <xf numFmtId="0" fontId="25" fillId="2" borderId="0" xfId="0" applyFont="1" applyFill="1" applyAlignment="1">
      <alignment wrapText="1"/>
    </xf>
    <xf numFmtId="0" fontId="25" fillId="0" borderId="3" xfId="0" applyFont="1" applyFill="1" applyBorder="1" applyAlignment="1">
      <alignment horizontal="center" vertical="center"/>
    </xf>
    <xf numFmtId="15" fontId="3" fillId="0" borderId="3" xfId="0" applyNumberFormat="1" applyFont="1" applyFill="1" applyBorder="1" applyAlignment="1">
      <alignment horizontal="center" vertical="center" wrapText="1"/>
    </xf>
    <xf numFmtId="0" fontId="4" fillId="0" borderId="3" xfId="0" applyFont="1" applyFill="1" applyBorder="1" applyAlignment="1">
      <alignment vertical="center"/>
    </xf>
    <xf numFmtId="164" fontId="19" fillId="0" borderId="3" xfId="0" applyNumberFormat="1" applyFont="1" applyFill="1" applyBorder="1" applyAlignment="1">
      <alignment vertical="center"/>
    </xf>
    <xf numFmtId="2" fontId="19" fillId="0" borderId="19" xfId="0" applyNumberFormat="1" applyFont="1" applyFill="1" applyBorder="1" applyAlignment="1">
      <alignment horizontal="center" vertical="center"/>
    </xf>
    <xf numFmtId="0" fontId="15" fillId="5" borderId="0" xfId="0" applyFont="1" applyFill="1" applyBorder="1" applyAlignment="1">
      <alignment horizontal="center" vertical="center"/>
    </xf>
    <xf numFmtId="2" fontId="19" fillId="0" borderId="26" xfId="0" applyNumberFormat="1" applyFont="1" applyFill="1" applyBorder="1" applyAlignment="1">
      <alignment horizontal="center" vertical="center"/>
    </xf>
    <xf numFmtId="0" fontId="19" fillId="9" borderId="1" xfId="0" applyFont="1" applyFill="1" applyBorder="1" applyAlignment="1">
      <alignment horizontal="left" vertical="top" wrapText="1"/>
    </xf>
    <xf numFmtId="0" fontId="12" fillId="5" borderId="24" xfId="0" applyFont="1" applyFill="1" applyBorder="1" applyAlignment="1">
      <alignment horizontal="left" vertical="top" wrapText="1"/>
    </xf>
    <xf numFmtId="0" fontId="4" fillId="0" borderId="3" xfId="0" applyFont="1" applyFill="1" applyBorder="1" applyAlignment="1">
      <alignment horizontal="center" vertical="center"/>
    </xf>
    <xf numFmtId="0" fontId="0" fillId="0" borderId="0" xfId="0" applyAlignment="1">
      <alignment horizontal="center"/>
    </xf>
    <xf numFmtId="2" fontId="0" fillId="0" borderId="0" xfId="0" applyNumberFormat="1"/>
    <xf numFmtId="0" fontId="17" fillId="3" borderId="0" xfId="0" applyFont="1" applyFill="1" applyBorder="1" applyAlignment="1">
      <alignment horizontal="center" vertical="top" wrapText="1"/>
    </xf>
    <xf numFmtId="2" fontId="19" fillId="0" borderId="7" xfId="0" applyNumberFormat="1" applyFont="1" applyFill="1" applyBorder="1" applyAlignment="1">
      <alignment horizontal="center" vertical="center"/>
    </xf>
    <xf numFmtId="1" fontId="0" fillId="0" borderId="0" xfId="0" applyNumberFormat="1"/>
    <xf numFmtId="1" fontId="15" fillId="5" borderId="23" xfId="0" applyNumberFormat="1" applyFont="1" applyFill="1" applyBorder="1" applyAlignment="1">
      <alignment horizontal="center" vertical="center"/>
    </xf>
    <xf numFmtId="1" fontId="19" fillId="0" borderId="21" xfId="0" applyNumberFormat="1" applyFont="1" applyFill="1" applyBorder="1" applyAlignment="1">
      <alignment horizontal="center" vertical="center"/>
    </xf>
    <xf numFmtId="1" fontId="0" fillId="0" borderId="0" xfId="0" applyNumberFormat="1" applyAlignment="1">
      <alignment horizontal="center" vertical="center"/>
    </xf>
    <xf numFmtId="1" fontId="17" fillId="0" borderId="3" xfId="0" applyNumberFormat="1" applyFont="1" applyFill="1" applyBorder="1" applyAlignment="1">
      <alignment horizontal="center" vertical="center"/>
    </xf>
    <xf numFmtId="0" fontId="12" fillId="2" borderId="0" xfId="0" applyFont="1" applyFill="1" applyAlignment="1">
      <alignment wrapText="1"/>
    </xf>
    <xf numFmtId="0" fontId="17" fillId="10" borderId="0" xfId="0" applyFont="1" applyFill="1" applyAlignment="1">
      <alignment horizontal="center" vertical="center" textRotation="90" wrapText="1"/>
    </xf>
    <xf numFmtId="0" fontId="12" fillId="0" borderId="0" xfId="0" applyFont="1" applyAlignment="1">
      <alignment wrapText="1"/>
    </xf>
    <xf numFmtId="0" fontId="17" fillId="10" borderId="14" xfId="0" applyFont="1" applyFill="1" applyBorder="1" applyAlignment="1">
      <alignment horizontal="center" vertical="center" textRotation="90" wrapText="1"/>
    </xf>
    <xf numFmtId="164" fontId="19" fillId="0" borderId="34" xfId="0" applyNumberFormat="1" applyFont="1" applyFill="1" applyBorder="1" applyAlignment="1">
      <alignment horizontal="center" vertical="center"/>
    </xf>
    <xf numFmtId="164" fontId="19" fillId="0" borderId="35" xfId="0" applyNumberFormat="1" applyFont="1" applyFill="1" applyBorder="1" applyAlignment="1">
      <alignment horizontal="center" vertical="center"/>
    </xf>
    <xf numFmtId="2" fontId="19" fillId="0" borderId="34" xfId="0" applyNumberFormat="1" applyFont="1" applyFill="1" applyBorder="1" applyAlignment="1">
      <alignment horizontal="center" vertical="center"/>
    </xf>
    <xf numFmtId="0" fontId="0" fillId="0" borderId="1" xfId="0" applyBorder="1"/>
    <xf numFmtId="0" fontId="0" fillId="0" borderId="36" xfId="0" applyBorder="1"/>
    <xf numFmtId="0" fontId="0" fillId="0" borderId="37" xfId="0" applyBorder="1"/>
    <xf numFmtId="0" fontId="0" fillId="0" borderId="38" xfId="0" applyBorder="1"/>
    <xf numFmtId="0" fontId="0" fillId="0" borderId="18" xfId="0" applyBorder="1"/>
    <xf numFmtId="0" fontId="0" fillId="0" borderId="39" xfId="0" applyBorder="1"/>
    <xf numFmtId="0" fontId="32" fillId="0" borderId="0" xfId="0" applyFont="1" applyBorder="1"/>
    <xf numFmtId="0" fontId="0" fillId="0" borderId="0" xfId="0" applyBorder="1" applyAlignment="1">
      <alignment horizontal="center" vertical="center"/>
    </xf>
    <xf numFmtId="0" fontId="36" fillId="0" borderId="0" xfId="0" applyFont="1" applyBorder="1"/>
    <xf numFmtId="0" fontId="0" fillId="0" borderId="40" xfId="0" applyBorder="1"/>
    <xf numFmtId="0" fontId="0" fillId="0" borderId="41" xfId="0" applyBorder="1"/>
    <xf numFmtId="0" fontId="0" fillId="0" borderId="0" xfId="0" applyAlignment="1">
      <alignment horizontal="right" vertical="center"/>
    </xf>
    <xf numFmtId="0" fontId="40" fillId="0" borderId="4" xfId="0" applyFont="1" applyBorder="1" applyAlignment="1">
      <alignment horizontal="right" vertical="center"/>
    </xf>
    <xf numFmtId="0" fontId="40" fillId="0" borderId="4" xfId="0" applyFont="1" applyFill="1" applyBorder="1" applyAlignment="1">
      <alignment horizontal="right" vertical="center"/>
    </xf>
    <xf numFmtId="0" fontId="40" fillId="0" borderId="4" xfId="0" applyFont="1" applyBorder="1" applyAlignment="1">
      <alignment horizontal="center" vertical="center"/>
    </xf>
    <xf numFmtId="0" fontId="40" fillId="13" borderId="4" xfId="0" applyFont="1" applyFill="1" applyBorder="1" applyAlignment="1">
      <alignment horizontal="center" vertical="center"/>
    </xf>
    <xf numFmtId="0" fontId="33" fillId="14" borderId="0" xfId="0" applyFont="1" applyFill="1" applyBorder="1"/>
    <xf numFmtId="0" fontId="33" fillId="12" borderId="0" xfId="0" applyFont="1" applyFill="1" applyBorder="1"/>
    <xf numFmtId="0" fontId="0" fillId="14" borderId="18" xfId="0" applyFill="1" applyBorder="1"/>
    <xf numFmtId="0" fontId="0" fillId="12" borderId="18" xfId="0" applyFill="1" applyBorder="1"/>
    <xf numFmtId="0" fontId="40" fillId="13" borderId="4" xfId="0" applyFont="1" applyFill="1" applyBorder="1" applyAlignment="1">
      <alignment horizontal="right" vertical="center"/>
    </xf>
    <xf numFmtId="0" fontId="35" fillId="15" borderId="0" xfId="0" applyFont="1" applyFill="1" applyBorder="1" applyAlignment="1">
      <alignment horizontal="center" vertical="center"/>
    </xf>
    <xf numFmtId="0" fontId="0" fillId="15" borderId="1" xfId="0" applyFill="1" applyBorder="1" applyAlignment="1">
      <alignment horizontal="center" vertical="center"/>
    </xf>
    <xf numFmtId="0" fontId="39" fillId="0" borderId="42" xfId="0" applyFont="1" applyBorder="1" applyAlignment="1">
      <alignment horizontal="center" vertical="center" wrapText="1"/>
    </xf>
    <xf numFmtId="0" fontId="39" fillId="0" borderId="42" xfId="0" applyFont="1" applyBorder="1" applyAlignment="1">
      <alignment horizontal="center" vertical="center"/>
    </xf>
    <xf numFmtId="0" fontId="40" fillId="0" borderId="43" xfId="0" applyFont="1" applyBorder="1" applyAlignment="1">
      <alignment horizontal="center" vertical="center"/>
    </xf>
    <xf numFmtId="0" fontId="40" fillId="0" borderId="44" xfId="0" applyFont="1" applyBorder="1" applyAlignment="1">
      <alignment horizontal="center" vertical="center"/>
    </xf>
    <xf numFmtId="0" fontId="40" fillId="0" borderId="44" xfId="0" applyFont="1" applyBorder="1" applyAlignment="1">
      <alignment horizontal="right" vertical="center"/>
    </xf>
    <xf numFmtId="165" fontId="40" fillId="0" borderId="45" xfId="3" applyNumberFormat="1" applyFont="1" applyBorder="1" applyAlignment="1">
      <alignment vertical="center"/>
    </xf>
    <xf numFmtId="0" fontId="40" fillId="0" borderId="46" xfId="0" applyFont="1" applyBorder="1" applyAlignment="1">
      <alignment horizontal="center" vertical="center"/>
    </xf>
    <xf numFmtId="165" fontId="40" fillId="0" borderId="47" xfId="3" applyNumberFormat="1" applyFont="1" applyBorder="1" applyAlignment="1">
      <alignment vertical="center"/>
    </xf>
    <xf numFmtId="0" fontId="40" fillId="0" borderId="48" xfId="0" applyFont="1" applyBorder="1" applyAlignment="1">
      <alignment horizontal="center" vertical="center"/>
    </xf>
    <xf numFmtId="0" fontId="40" fillId="0" borderId="49" xfId="0" applyFont="1" applyBorder="1" applyAlignment="1">
      <alignment horizontal="center" vertical="center"/>
    </xf>
    <xf numFmtId="0" fontId="40" fillId="0" borderId="49" xfId="0" applyFont="1" applyBorder="1" applyAlignment="1">
      <alignment horizontal="right" vertical="center"/>
    </xf>
    <xf numFmtId="165" fontId="40" fillId="0" borderId="50" xfId="3" applyNumberFormat="1" applyFont="1" applyBorder="1" applyAlignment="1">
      <alignment vertical="center"/>
    </xf>
    <xf numFmtId="0" fontId="40" fillId="13" borderId="46" xfId="0" applyFont="1" applyFill="1" applyBorder="1" applyAlignment="1">
      <alignment horizontal="center" vertical="center"/>
    </xf>
    <xf numFmtId="0" fontId="40" fillId="0" borderId="49" xfId="0" applyFont="1" applyFill="1" applyBorder="1" applyAlignment="1">
      <alignment horizontal="right" vertical="center"/>
    </xf>
    <xf numFmtId="0" fontId="40" fillId="0" borderId="44" xfId="0" applyFont="1" applyFill="1" applyBorder="1" applyAlignment="1">
      <alignment horizontal="right" vertical="center"/>
    </xf>
    <xf numFmtId="0" fontId="40" fillId="0" borderId="43" xfId="0" applyFont="1" applyFill="1" applyBorder="1" applyAlignment="1">
      <alignment horizontal="center" vertical="center"/>
    </xf>
    <xf numFmtId="0" fontId="40" fillId="0" borderId="46" xfId="0" applyFont="1" applyFill="1" applyBorder="1" applyAlignment="1">
      <alignment horizontal="center" vertical="center"/>
    </xf>
    <xf numFmtId="0" fontId="40" fillId="0" borderId="48" xfId="0" applyFont="1" applyFill="1" applyBorder="1" applyAlignment="1">
      <alignment horizontal="center" vertical="center"/>
    </xf>
    <xf numFmtId="0" fontId="40" fillId="0" borderId="51" xfId="0" applyFont="1" applyFill="1" applyBorder="1" applyAlignment="1">
      <alignment horizontal="center" vertical="center"/>
    </xf>
    <xf numFmtId="0" fontId="39" fillId="0" borderId="0" xfId="0" applyFont="1"/>
    <xf numFmtId="0" fontId="5" fillId="9" borderId="0" xfId="0" applyFont="1" applyFill="1" applyBorder="1" applyAlignment="1">
      <alignment horizontal="left" vertical="center"/>
    </xf>
    <xf numFmtId="0" fontId="21" fillId="0" borderId="3" xfId="0" applyFont="1" applyFill="1" applyBorder="1" applyAlignment="1">
      <alignment horizontal="center" vertical="center"/>
    </xf>
    <xf numFmtId="0" fontId="4" fillId="10" borderId="8" xfId="0" applyFont="1" applyFill="1" applyBorder="1" applyAlignment="1">
      <alignment vertical="center"/>
    </xf>
    <xf numFmtId="0" fontId="4" fillId="4" borderId="52" xfId="0" applyFont="1" applyFill="1" applyBorder="1" applyAlignment="1">
      <alignment vertical="center"/>
    </xf>
    <xf numFmtId="0" fontId="19" fillId="10" borderId="1" xfId="0" applyFont="1" applyFill="1" applyBorder="1" applyAlignment="1">
      <alignment horizontal="center" vertical="top" wrapText="1"/>
    </xf>
    <xf numFmtId="0" fontId="15" fillId="9" borderId="0" xfId="0" applyFont="1" applyFill="1" applyBorder="1" applyAlignment="1">
      <alignment horizontal="left" vertical="center"/>
    </xf>
    <xf numFmtId="2" fontId="19" fillId="0" borderId="56" xfId="0" applyNumberFormat="1" applyFont="1" applyFill="1" applyBorder="1" applyAlignment="1">
      <alignment horizontal="center" vertical="center"/>
    </xf>
    <xf numFmtId="2" fontId="17" fillId="0" borderId="59" xfId="0" applyNumberFormat="1" applyFont="1" applyFill="1" applyBorder="1" applyAlignment="1">
      <alignment horizontal="center" vertical="center"/>
    </xf>
    <xf numFmtId="2" fontId="17" fillId="0" borderId="60" xfId="0" applyNumberFormat="1" applyFont="1" applyFill="1" applyBorder="1" applyAlignment="1">
      <alignment horizontal="center" vertical="center"/>
    </xf>
    <xf numFmtId="166" fontId="0" fillId="0" borderId="0" xfId="0" applyNumberFormat="1" applyAlignment="1">
      <alignment horizontal="center"/>
    </xf>
    <xf numFmtId="166" fontId="21" fillId="0" borderId="3" xfId="0" applyNumberFormat="1" applyFont="1" applyFill="1" applyBorder="1" applyAlignment="1">
      <alignment horizontal="center" vertical="center"/>
    </xf>
    <xf numFmtId="15" fontId="19" fillId="0" borderId="3" xfId="0" applyNumberFormat="1" applyFont="1" applyFill="1" applyBorder="1" applyAlignment="1">
      <alignment horizontal="center" vertical="center" wrapText="1"/>
    </xf>
    <xf numFmtId="166" fontId="24" fillId="4" borderId="0" xfId="0" applyNumberFormat="1" applyFont="1" applyFill="1" applyBorder="1" applyAlignment="1">
      <alignment horizontal="center" vertical="center"/>
    </xf>
    <xf numFmtId="0" fontId="24" fillId="4" borderId="0" xfId="0" applyFont="1" applyFill="1" applyBorder="1" applyAlignment="1">
      <alignment horizontal="center" vertical="center"/>
    </xf>
    <xf numFmtId="166" fontId="17" fillId="4" borderId="0" xfId="0" applyNumberFormat="1" applyFont="1" applyFill="1" applyBorder="1" applyAlignment="1">
      <alignment horizontal="center" vertical="center" wrapText="1"/>
    </xf>
    <xf numFmtId="0" fontId="17" fillId="4" borderId="0"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20" fillId="16" borderId="0" xfId="0" applyFont="1" applyFill="1" applyBorder="1" applyAlignment="1">
      <alignment horizontal="center" vertical="top" wrapText="1"/>
    </xf>
    <xf numFmtId="0" fontId="29" fillId="16" borderId="10" xfId="0" applyFont="1" applyFill="1" applyBorder="1" applyAlignment="1">
      <alignment horizontal="center" vertical="top" wrapText="1"/>
    </xf>
    <xf numFmtId="0" fontId="1" fillId="16" borderId="0" xfId="0" applyFont="1" applyFill="1" applyBorder="1" applyAlignment="1">
      <alignment horizontal="center" vertical="center"/>
    </xf>
    <xf numFmtId="0" fontId="21" fillId="16" borderId="9" xfId="0" applyFont="1" applyFill="1" applyBorder="1" applyAlignment="1">
      <alignment vertical="center"/>
    </xf>
    <xf numFmtId="0" fontId="7" fillId="3" borderId="0" xfId="0" applyFont="1" applyFill="1" applyBorder="1" applyAlignment="1">
      <alignment horizontal="center" vertical="center"/>
    </xf>
    <xf numFmtId="0" fontId="16" fillId="3" borderId="0" xfId="0" applyFont="1" applyFill="1" applyAlignment="1">
      <alignment vertical="center"/>
    </xf>
    <xf numFmtId="0" fontId="6" fillId="3" borderId="0" xfId="0" applyFont="1" applyFill="1" applyBorder="1" applyAlignment="1">
      <alignment horizontal="center" vertical="center" wrapText="1"/>
    </xf>
    <xf numFmtId="0" fontId="19" fillId="3" borderId="57" xfId="0" applyFont="1" applyFill="1" applyBorder="1" applyAlignment="1">
      <alignment horizontal="center" vertical="top" wrapText="1"/>
    </xf>
    <xf numFmtId="0" fontId="19" fillId="3" borderId="58" xfId="0" applyFont="1" applyFill="1" applyBorder="1" applyAlignment="1">
      <alignment horizontal="center" vertical="top" wrapText="1"/>
    </xf>
    <xf numFmtId="0" fontId="21" fillId="3" borderId="61" xfId="0" applyFont="1" applyFill="1" applyBorder="1" applyAlignment="1">
      <alignment vertical="center"/>
    </xf>
    <xf numFmtId="0" fontId="19" fillId="0" borderId="62" xfId="0" applyFont="1" applyFill="1" applyBorder="1" applyAlignment="1">
      <alignment horizontal="center" vertical="center" wrapText="1"/>
    </xf>
    <xf numFmtId="0" fontId="19" fillId="0" borderId="63" xfId="0" applyFont="1" applyFill="1" applyBorder="1" applyAlignment="1">
      <alignment horizontal="center" vertical="center" wrapText="1"/>
    </xf>
    <xf numFmtId="164" fontId="19" fillId="3" borderId="61" xfId="0" applyNumberFormat="1" applyFont="1" applyFill="1" applyBorder="1" applyAlignment="1">
      <alignment horizontal="center" vertical="top"/>
    </xf>
    <xf numFmtId="0" fontId="19" fillId="5" borderId="0" xfId="0" applyFont="1" applyFill="1" applyBorder="1" applyAlignment="1">
      <alignment horizontal="center" vertical="center" wrapText="1"/>
    </xf>
    <xf numFmtId="0" fontId="2" fillId="5" borderId="0" xfId="0" applyFont="1" applyFill="1" applyBorder="1" applyAlignment="1">
      <alignment horizontal="center" vertical="center"/>
    </xf>
    <xf numFmtId="0" fontId="26" fillId="5" borderId="0" xfId="0" applyFont="1" applyFill="1" applyBorder="1" applyAlignment="1">
      <alignment horizontal="center" vertical="center"/>
    </xf>
    <xf numFmtId="0" fontId="10" fillId="5" borderId="0" xfId="0" applyFont="1" applyFill="1" applyBorder="1" applyAlignment="1">
      <alignment horizontal="left" vertical="center" wrapText="1"/>
    </xf>
    <xf numFmtId="0" fontId="17" fillId="5" borderId="0" xfId="0" applyFont="1" applyFill="1" applyBorder="1" applyAlignment="1">
      <alignment horizontal="center" vertical="center"/>
    </xf>
    <xf numFmtId="0" fontId="30" fillId="5" borderId="0" xfId="0" applyFont="1" applyFill="1" applyBorder="1" applyAlignment="1">
      <alignment horizontal="center" vertical="center"/>
    </xf>
    <xf numFmtId="0" fontId="31" fillId="5" borderId="0" xfId="0" applyFont="1" applyFill="1" applyBorder="1" applyAlignment="1">
      <alignment horizontal="left" vertical="center" wrapText="1"/>
    </xf>
    <xf numFmtId="0" fontId="17" fillId="5" borderId="0" xfId="0" applyFont="1" applyFill="1" applyBorder="1" applyAlignment="1">
      <alignment horizontal="center" vertical="center" wrapText="1"/>
    </xf>
    <xf numFmtId="164" fontId="19" fillId="5" borderId="65" xfId="0" applyNumberFormat="1" applyFont="1" applyFill="1" applyBorder="1" applyAlignment="1">
      <alignment vertical="center"/>
    </xf>
    <xf numFmtId="2" fontId="19" fillId="5" borderId="65" xfId="0" applyNumberFormat="1" applyFont="1" applyFill="1" applyBorder="1" applyAlignment="1">
      <alignment horizontal="center" vertical="center"/>
    </xf>
    <xf numFmtId="0" fontId="19" fillId="5" borderId="25" xfId="0" applyFont="1" applyFill="1" applyBorder="1" applyAlignment="1">
      <alignment horizontal="center" vertical="top" wrapText="1"/>
    </xf>
    <xf numFmtId="1" fontId="19" fillId="5" borderId="20" xfId="0" applyNumberFormat="1" applyFont="1" applyFill="1" applyBorder="1" applyAlignment="1">
      <alignment horizontal="center" vertical="top" wrapText="1"/>
    </xf>
    <xf numFmtId="0" fontId="19" fillId="9" borderId="1" xfId="0" applyFont="1" applyFill="1" applyBorder="1" applyAlignment="1">
      <alignment horizontal="center" vertical="top" wrapText="1"/>
    </xf>
    <xf numFmtId="2" fontId="19" fillId="3" borderId="55" xfId="0" applyNumberFormat="1" applyFont="1" applyFill="1" applyBorder="1" applyAlignment="1">
      <alignment horizontal="center" vertical="top" wrapText="1"/>
    </xf>
    <xf numFmtId="0" fontId="19" fillId="3" borderId="11" xfId="0" applyFont="1" applyFill="1" applyBorder="1" applyAlignment="1">
      <alignment horizontal="center" vertical="top" wrapText="1"/>
    </xf>
    <xf numFmtId="0" fontId="19" fillId="3" borderId="33" xfId="0" applyFont="1" applyFill="1" applyBorder="1" applyAlignment="1">
      <alignment horizontal="center" vertical="top" wrapText="1"/>
    </xf>
    <xf numFmtId="0" fontId="19" fillId="3" borderId="31" xfId="0" applyFont="1" applyFill="1" applyBorder="1" applyAlignment="1">
      <alignment horizontal="center" vertical="top" wrapText="1"/>
    </xf>
    <xf numFmtId="0" fontId="18" fillId="3" borderId="32" xfId="0" applyFont="1" applyFill="1" applyBorder="1" applyAlignment="1">
      <alignment horizontal="center" vertical="top" wrapText="1"/>
    </xf>
    <xf numFmtId="0" fontId="27" fillId="3" borderId="61" xfId="0" applyFont="1" applyFill="1" applyBorder="1" applyAlignment="1">
      <alignment horizontal="center" vertical="top" textRotation="90" wrapText="1"/>
    </xf>
    <xf numFmtId="1" fontId="17" fillId="3" borderId="0" xfId="0" applyNumberFormat="1" applyFont="1" applyFill="1" applyBorder="1" applyAlignment="1">
      <alignment horizontal="center" vertical="top" wrapText="1"/>
    </xf>
    <xf numFmtId="0" fontId="28" fillId="5" borderId="65" xfId="0" applyFont="1" applyFill="1" applyBorder="1" applyAlignment="1">
      <alignment horizontal="center" vertical="top" textRotation="90" wrapText="1"/>
    </xf>
    <xf numFmtId="0" fontId="25" fillId="2" borderId="0" xfId="0" applyFont="1" applyFill="1" applyAlignment="1">
      <alignment horizontal="center" vertical="top" wrapText="1"/>
    </xf>
    <xf numFmtId="0" fontId="43" fillId="4" borderId="52" xfId="0" applyFont="1" applyFill="1" applyBorder="1" applyAlignment="1">
      <alignment horizontal="center" vertical="top" wrapText="1"/>
    </xf>
    <xf numFmtId="166" fontId="19" fillId="4" borderId="1" xfId="0" applyNumberFormat="1" applyFont="1" applyFill="1" applyBorder="1" applyAlignment="1">
      <alignment horizontal="center" vertical="top" wrapText="1"/>
    </xf>
    <xf numFmtId="0" fontId="19" fillId="4" borderId="1" xfId="0" applyFont="1" applyFill="1" applyBorder="1" applyAlignment="1">
      <alignment horizontal="center" vertical="top" wrapText="1"/>
    </xf>
    <xf numFmtId="0" fontId="22" fillId="10" borderId="8" xfId="0" applyFont="1" applyFill="1" applyBorder="1" applyAlignment="1">
      <alignment horizontal="center" vertical="top" textRotation="90" wrapText="1"/>
    </xf>
    <xf numFmtId="0" fontId="41" fillId="3" borderId="61" xfId="0" applyFont="1" applyFill="1" applyBorder="1" applyAlignment="1">
      <alignment horizontal="center" vertical="top" textRotation="90" wrapText="1"/>
    </xf>
    <xf numFmtId="0" fontId="12" fillId="2" borderId="0" xfId="0" applyFont="1" applyFill="1" applyAlignment="1">
      <alignment horizontal="center" vertical="top" wrapText="1"/>
    </xf>
    <xf numFmtId="0" fontId="12" fillId="0" borderId="0" xfId="0" applyFont="1" applyAlignment="1">
      <alignment horizontal="center" vertical="top" wrapText="1"/>
    </xf>
    <xf numFmtId="0" fontId="19" fillId="5" borderId="0" xfId="0" applyFont="1" applyFill="1" applyBorder="1" applyAlignment="1">
      <alignment horizontal="center" vertical="top" wrapText="1"/>
    </xf>
    <xf numFmtId="0" fontId="19" fillId="5" borderId="2" xfId="0" applyFont="1" applyFill="1" applyBorder="1" applyAlignment="1">
      <alignment horizontal="center" vertical="top" wrapText="1"/>
    </xf>
    <xf numFmtId="0" fontId="19" fillId="5" borderId="18" xfId="0" applyFont="1" applyFill="1" applyBorder="1" applyAlignment="1">
      <alignment horizontal="center" vertical="top" wrapText="1"/>
    </xf>
    <xf numFmtId="0" fontId="18" fillId="5" borderId="32" xfId="0" applyFont="1" applyFill="1" applyBorder="1" applyAlignment="1">
      <alignment horizontal="center" vertical="top" wrapText="1"/>
    </xf>
    <xf numFmtId="0" fontId="19" fillId="5" borderId="66" xfId="0" applyFont="1" applyFill="1" applyBorder="1" applyAlignment="1">
      <alignment horizontal="center" vertical="top" wrapText="1"/>
    </xf>
    <xf numFmtId="0" fontId="19" fillId="5" borderId="67" xfId="0" applyFont="1" applyFill="1" applyBorder="1" applyAlignment="1">
      <alignment horizontal="center" vertical="top" wrapText="1"/>
    </xf>
    <xf numFmtId="0" fontId="20" fillId="0" borderId="68" xfId="0" applyFont="1" applyFill="1" applyBorder="1" applyAlignment="1">
      <alignment horizontal="center" vertical="center"/>
    </xf>
    <xf numFmtId="164" fontId="19" fillId="5" borderId="64" xfId="0" applyNumberFormat="1" applyFont="1" applyFill="1" applyBorder="1" applyAlignment="1">
      <alignment horizontal="center" vertical="top"/>
    </xf>
    <xf numFmtId="0" fontId="42" fillId="5" borderId="64" xfId="0" applyFont="1" applyFill="1" applyBorder="1" applyAlignment="1">
      <alignment horizontal="center" vertical="top" textRotation="90" wrapText="1"/>
    </xf>
    <xf numFmtId="0" fontId="49" fillId="16" borderId="9" xfId="0" applyFont="1" applyFill="1" applyBorder="1" applyAlignment="1">
      <alignment horizontal="center" vertical="top" textRotation="90" wrapText="1"/>
    </xf>
    <xf numFmtId="0" fontId="51" fillId="2" borderId="0" xfId="0" applyFont="1" applyFill="1"/>
    <xf numFmtId="0" fontId="51" fillId="2" borderId="0" xfId="0" applyFont="1" applyFill="1" applyAlignment="1">
      <alignment horizontal="right" vertical="center"/>
    </xf>
    <xf numFmtId="0" fontId="51" fillId="2" borderId="4" xfId="0" applyFont="1" applyFill="1" applyBorder="1" applyAlignment="1">
      <alignment horizontal="center" vertical="center"/>
    </xf>
    <xf numFmtId="165" fontId="51" fillId="2" borderId="4" xfId="3" applyNumberFormat="1" applyFont="1" applyFill="1" applyBorder="1" applyAlignment="1">
      <alignment vertical="center"/>
    </xf>
    <xf numFmtId="0" fontId="51" fillId="2" borderId="0" xfId="0" applyFont="1" applyFill="1" applyBorder="1"/>
    <xf numFmtId="0" fontId="51" fillId="2" borderId="0" xfId="0" applyFont="1" applyFill="1" applyBorder="1" applyAlignment="1">
      <alignment horizontal="center" vertical="center"/>
    </xf>
    <xf numFmtId="0" fontId="51" fillId="2" borderId="0" xfId="0" applyFont="1" applyFill="1" applyBorder="1" applyAlignment="1">
      <alignment horizontal="right" vertical="center"/>
    </xf>
    <xf numFmtId="165" fontId="51" fillId="2" borderId="0" xfId="3" applyNumberFormat="1" applyFont="1" applyFill="1" applyBorder="1" applyAlignment="1">
      <alignment vertical="center"/>
    </xf>
    <xf numFmtId="0" fontId="50" fillId="2" borderId="0" xfId="0" applyFont="1" applyFill="1" applyAlignment="1">
      <alignment horizontal="center"/>
    </xf>
    <xf numFmtId="0" fontId="51" fillId="17" borderId="69" xfId="0" applyFont="1" applyFill="1" applyBorder="1" applyAlignment="1">
      <alignment horizontal="center" vertical="center" wrapText="1"/>
    </xf>
    <xf numFmtId="0" fontId="51" fillId="2" borderId="69" xfId="0" applyFont="1" applyFill="1" applyBorder="1" applyAlignment="1">
      <alignment horizontal="center" vertical="center"/>
    </xf>
    <xf numFmtId="0" fontId="51" fillId="2" borderId="35" xfId="0" applyFont="1" applyFill="1" applyBorder="1" applyAlignment="1">
      <alignment horizontal="center" vertical="center"/>
    </xf>
    <xf numFmtId="0" fontId="50" fillId="10" borderId="0" xfId="0" applyFont="1" applyFill="1" applyBorder="1" applyAlignment="1">
      <alignment horizontal="left" vertical="center"/>
    </xf>
    <xf numFmtId="0" fontId="51" fillId="10" borderId="0" xfId="0" applyFont="1" applyFill="1" applyBorder="1" applyAlignment="1">
      <alignment horizontal="center" vertical="center"/>
    </xf>
    <xf numFmtId="0" fontId="51" fillId="10" borderId="0" xfId="0" applyFont="1" applyFill="1" applyBorder="1" applyAlignment="1">
      <alignment horizontal="right" vertical="center"/>
    </xf>
    <xf numFmtId="0" fontId="51" fillId="10" borderId="71" xfId="0" applyFont="1" applyFill="1" applyBorder="1"/>
    <xf numFmtId="0" fontId="51" fillId="10" borderId="72" xfId="0" applyFont="1" applyFill="1" applyBorder="1"/>
    <xf numFmtId="0" fontId="51" fillId="10" borderId="73" xfId="0" applyFont="1" applyFill="1" applyBorder="1"/>
    <xf numFmtId="0" fontId="51" fillId="10" borderId="65" xfId="0" applyFont="1" applyFill="1" applyBorder="1"/>
    <xf numFmtId="165" fontId="51" fillId="10" borderId="74" xfId="3" applyNumberFormat="1" applyFont="1" applyFill="1" applyBorder="1" applyAlignment="1">
      <alignment vertical="center"/>
    </xf>
    <xf numFmtId="0" fontId="51" fillId="10" borderId="74" xfId="0" applyFont="1" applyFill="1" applyBorder="1"/>
    <xf numFmtId="0" fontId="51" fillId="10" borderId="0" xfId="0" applyFont="1" applyFill="1" applyBorder="1"/>
    <xf numFmtId="0" fontId="51" fillId="10" borderId="75" xfId="0" applyFont="1" applyFill="1" applyBorder="1"/>
    <xf numFmtId="0" fontId="51" fillId="10" borderId="76" xfId="0" applyFont="1" applyFill="1" applyBorder="1"/>
    <xf numFmtId="0" fontId="51" fillId="10" borderId="77" xfId="0" applyFont="1" applyFill="1" applyBorder="1"/>
    <xf numFmtId="0" fontId="51" fillId="11" borderId="0" xfId="0" applyFont="1" applyFill="1" applyBorder="1" applyAlignment="1">
      <alignment horizontal="left" vertical="center"/>
    </xf>
    <xf numFmtId="0" fontId="51" fillId="11" borderId="0" xfId="0" applyFont="1" applyFill="1" applyBorder="1"/>
    <xf numFmtId="0" fontId="51" fillId="11" borderId="0" xfId="0" applyFont="1" applyFill="1" applyBorder="1" applyAlignment="1">
      <alignment horizontal="center" vertical="center"/>
    </xf>
    <xf numFmtId="0" fontId="50" fillId="11" borderId="0" xfId="0" applyFont="1" applyFill="1" applyBorder="1" applyAlignment="1">
      <alignment horizontal="center" vertical="center"/>
    </xf>
    <xf numFmtId="0" fontId="51" fillId="11" borderId="79" xfId="0" applyFont="1" applyFill="1" applyBorder="1"/>
    <xf numFmtId="0" fontId="51" fillId="11" borderId="80" xfId="0" applyFont="1" applyFill="1" applyBorder="1"/>
    <xf numFmtId="0" fontId="51" fillId="11" borderId="81" xfId="0" applyFont="1" applyFill="1" applyBorder="1"/>
    <xf numFmtId="0" fontId="51" fillId="11" borderId="82" xfId="0" applyFont="1" applyFill="1" applyBorder="1" applyAlignment="1">
      <alignment horizontal="center" vertical="center"/>
    </xf>
    <xf numFmtId="0" fontId="51" fillId="11" borderId="82" xfId="0" applyFont="1" applyFill="1" applyBorder="1"/>
    <xf numFmtId="0" fontId="51" fillId="11" borderId="83" xfId="0" applyFont="1" applyFill="1" applyBorder="1"/>
    <xf numFmtId="0" fontId="50" fillId="11" borderId="0" xfId="0" applyFont="1" applyFill="1" applyBorder="1" applyAlignment="1">
      <alignment horizontal="left" vertical="center"/>
    </xf>
    <xf numFmtId="0" fontId="51" fillId="11" borderId="18" xfId="0" applyFont="1" applyFill="1" applyBorder="1"/>
    <xf numFmtId="0" fontId="51" fillId="11" borderId="4" xfId="0" applyFont="1" applyFill="1" applyBorder="1" applyAlignment="1">
      <alignment horizontal="center" vertical="center"/>
    </xf>
    <xf numFmtId="0" fontId="51" fillId="11" borderId="4" xfId="0" applyFont="1" applyFill="1" applyBorder="1" applyAlignment="1">
      <alignment horizontal="right" vertical="center"/>
    </xf>
    <xf numFmtId="165" fontId="51" fillId="11" borderId="4" xfId="3" applyNumberFormat="1" applyFont="1" applyFill="1" applyBorder="1" applyAlignment="1">
      <alignment vertical="center"/>
    </xf>
    <xf numFmtId="0" fontId="51" fillId="11" borderId="0" xfId="0" applyFont="1" applyFill="1" applyBorder="1" applyAlignment="1">
      <alignment horizontal="right" vertical="center"/>
    </xf>
    <xf numFmtId="165" fontId="51" fillId="11" borderId="0" xfId="3" applyNumberFormat="1" applyFont="1" applyFill="1" applyBorder="1" applyAlignment="1">
      <alignment vertical="center"/>
    </xf>
    <xf numFmtId="0" fontId="51" fillId="11" borderId="1" xfId="0" applyFont="1" applyFill="1" applyBorder="1"/>
    <xf numFmtId="0" fontId="51" fillId="11" borderId="78" xfId="0" applyFont="1" applyFill="1" applyBorder="1"/>
    <xf numFmtId="0" fontId="51" fillId="11" borderId="79" xfId="0" applyFont="1" applyFill="1" applyBorder="1" applyAlignment="1">
      <alignment horizontal="right" vertical="center"/>
    </xf>
    <xf numFmtId="0" fontId="51" fillId="11" borderId="61" xfId="0" applyFont="1" applyFill="1" applyBorder="1"/>
    <xf numFmtId="0" fontId="51" fillId="11" borderId="84" xfId="0" applyFont="1" applyFill="1" applyBorder="1"/>
    <xf numFmtId="0" fontId="50" fillId="11" borderId="0" xfId="0" applyFont="1" applyFill="1" applyBorder="1"/>
    <xf numFmtId="0" fontId="51" fillId="11" borderId="82" xfId="0" applyFont="1" applyFill="1" applyBorder="1" applyAlignment="1">
      <alignment horizontal="right" vertical="center"/>
    </xf>
    <xf numFmtId="165" fontId="51" fillId="11" borderId="82" xfId="3" applyNumberFormat="1" applyFont="1" applyFill="1" applyBorder="1" applyAlignment="1">
      <alignment vertical="center"/>
    </xf>
    <xf numFmtId="0" fontId="51" fillId="11" borderId="0" xfId="0" applyFont="1" applyFill="1" applyBorder="1" applyAlignment="1">
      <alignment vertical="center"/>
    </xf>
    <xf numFmtId="0" fontId="51" fillId="11" borderId="85" xfId="0" applyFont="1" applyFill="1" applyBorder="1"/>
    <xf numFmtId="0" fontId="50" fillId="11" borderId="84" xfId="0" applyFont="1" applyFill="1" applyBorder="1"/>
    <xf numFmtId="0" fontId="51" fillId="17" borderId="35" xfId="0" applyFont="1" applyFill="1" applyBorder="1" applyAlignment="1">
      <alignment horizontal="center" vertical="center" wrapText="1"/>
    </xf>
    <xf numFmtId="0" fontId="51" fillId="17" borderId="70" xfId="0" applyFont="1" applyFill="1" applyBorder="1" applyAlignment="1">
      <alignment horizontal="center" vertical="center" wrapText="1"/>
    </xf>
    <xf numFmtId="0" fontId="50" fillId="2" borderId="69" xfId="0" applyFont="1" applyFill="1" applyBorder="1" applyAlignment="1">
      <alignment horizontal="right" vertical="center"/>
    </xf>
    <xf numFmtId="0" fontId="50" fillId="2" borderId="35" xfId="0" applyFont="1" applyFill="1" applyBorder="1" applyAlignment="1">
      <alignment horizontal="right" vertical="center"/>
    </xf>
    <xf numFmtId="0" fontId="51" fillId="18" borderId="4" xfId="0" applyFont="1" applyFill="1" applyBorder="1" applyAlignment="1">
      <alignment horizontal="center" vertical="center"/>
    </xf>
    <xf numFmtId="3" fontId="50" fillId="18" borderId="4" xfId="0" applyNumberFormat="1" applyFont="1" applyFill="1" applyBorder="1" applyAlignment="1">
      <alignment horizontal="right" vertical="center"/>
    </xf>
    <xf numFmtId="166" fontId="51" fillId="2" borderId="4" xfId="0" applyNumberFormat="1" applyFont="1" applyFill="1" applyBorder="1" applyAlignment="1">
      <alignment horizontal="right" vertical="center"/>
    </xf>
    <xf numFmtId="166" fontId="50" fillId="18" borderId="4" xfId="0" applyNumberFormat="1" applyFont="1" applyFill="1" applyBorder="1" applyAlignment="1">
      <alignment horizontal="right" vertical="center"/>
    </xf>
    <xf numFmtId="167" fontId="24" fillId="4" borderId="0" xfId="0" applyNumberFormat="1" applyFont="1" applyFill="1" applyBorder="1" applyAlignment="1">
      <alignment horizontal="left" vertical="center"/>
    </xf>
    <xf numFmtId="167" fontId="17" fillId="4" borderId="0" xfId="0" applyNumberFormat="1" applyFont="1" applyFill="1" applyBorder="1" applyAlignment="1">
      <alignment horizontal="left" vertical="center" wrapText="1"/>
    </xf>
    <xf numFmtId="167" fontId="19" fillId="4" borderId="1" xfId="0" applyNumberFormat="1" applyFont="1" applyFill="1" applyBorder="1" applyAlignment="1">
      <alignment horizontal="center" vertical="top" wrapText="1"/>
    </xf>
    <xf numFmtId="167" fontId="19" fillId="0" borderId="3" xfId="0" applyNumberFormat="1" applyFont="1" applyFill="1" applyBorder="1" applyAlignment="1">
      <alignment horizontal="center" vertical="center" wrapText="1"/>
    </xf>
    <xf numFmtId="167" fontId="0" fillId="0" borderId="0" xfId="0" applyNumberFormat="1"/>
    <xf numFmtId="0" fontId="12" fillId="0" borderId="0" xfId="0" applyFont="1" applyFill="1" applyAlignment="1">
      <alignment horizontal="center" vertical="top" wrapText="1"/>
    </xf>
    <xf numFmtId="0" fontId="12" fillId="0" borderId="0" xfId="0" applyFont="1" applyFill="1"/>
    <xf numFmtId="0" fontId="4" fillId="0" borderId="3" xfId="0" applyFont="1" applyFill="1" applyBorder="1" applyAlignment="1" applyProtection="1">
      <alignment horizontal="center" vertical="center"/>
    </xf>
    <xf numFmtId="0" fontId="4" fillId="0" borderId="3" xfId="0" applyFont="1" applyFill="1" applyBorder="1" applyAlignment="1">
      <alignment vertical="center" wrapText="1"/>
    </xf>
    <xf numFmtId="0" fontId="0" fillId="0" borderId="0" xfId="0" applyAlignment="1">
      <alignment horizontal="center" vertical="center"/>
    </xf>
    <xf numFmtId="0" fontId="0" fillId="0" borderId="0" xfId="0" applyAlignment="1">
      <alignment wrapText="1"/>
    </xf>
    <xf numFmtId="0" fontId="12" fillId="3" borderId="0"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16" fillId="3" borderId="0" xfId="0" applyFont="1" applyFill="1" applyBorder="1" applyAlignment="1">
      <alignment vertical="center"/>
    </xf>
    <xf numFmtId="2" fontId="16" fillId="3" borderId="0" xfId="0" applyNumberFormat="1" applyFont="1" applyFill="1" applyBorder="1" applyAlignment="1">
      <alignment vertical="center"/>
    </xf>
    <xf numFmtId="0" fontId="11" fillId="3" borderId="84" xfId="0" applyFont="1" applyFill="1" applyBorder="1" applyAlignment="1">
      <alignment horizontal="right" vertical="center" wrapText="1"/>
    </xf>
    <xf numFmtId="0" fontId="16" fillId="3" borderId="87" xfId="0" applyFont="1" applyFill="1" applyBorder="1" applyAlignment="1">
      <alignment vertical="center"/>
    </xf>
    <xf numFmtId="0" fontId="29" fillId="3" borderId="88" xfId="0" applyFont="1" applyFill="1" applyBorder="1" applyAlignment="1">
      <alignment horizontal="left" vertical="top" wrapText="1"/>
    </xf>
    <xf numFmtId="0" fontId="15" fillId="5" borderId="0" xfId="0" applyFont="1" applyFill="1" applyBorder="1" applyAlignment="1">
      <alignment horizontal="left" vertical="center"/>
    </xf>
    <xf numFmtId="0" fontId="11" fillId="5" borderId="74" xfId="0" applyFont="1" applyFill="1" applyBorder="1" applyAlignment="1">
      <alignment horizontal="left" vertical="center" wrapText="1"/>
    </xf>
    <xf numFmtId="0" fontId="2" fillId="5" borderId="89" xfId="0" applyFont="1" applyFill="1" applyBorder="1" applyAlignment="1">
      <alignment horizontal="center" vertical="center"/>
    </xf>
    <xf numFmtId="0" fontId="11" fillId="5" borderId="74" xfId="0" applyFont="1" applyFill="1" applyBorder="1" applyAlignment="1">
      <alignment horizontal="right" vertical="center" wrapText="1"/>
    </xf>
    <xf numFmtId="0" fontId="31" fillId="5" borderId="74" xfId="0" applyFont="1" applyFill="1" applyBorder="1" applyAlignment="1">
      <alignment horizontal="left" vertical="center" wrapText="1"/>
    </xf>
    <xf numFmtId="0" fontId="29" fillId="5" borderId="90" xfId="0" applyFont="1" applyFill="1" applyBorder="1" applyAlignment="1">
      <alignment horizontal="left" vertical="top" wrapText="1"/>
    </xf>
    <xf numFmtId="0" fontId="0" fillId="0" borderId="0" xfId="0" applyAlignment="1">
      <alignment horizontal="left" wrapText="1"/>
    </xf>
    <xf numFmtId="0" fontId="35" fillId="0" borderId="0" xfId="0" applyFont="1" applyAlignment="1">
      <alignment horizontal="left" vertical="center"/>
    </xf>
    <xf numFmtId="0" fontId="0" fillId="21" borderId="4" xfId="0" applyFill="1" applyBorder="1" applyAlignment="1">
      <alignment horizontal="center" vertical="center"/>
    </xf>
    <xf numFmtId="0" fontId="35" fillId="21" borderId="4" xfId="0" applyFont="1" applyFill="1" applyBorder="1" applyAlignment="1">
      <alignment wrapText="1"/>
    </xf>
    <xf numFmtId="0" fontId="0" fillId="21" borderId="4" xfId="0" applyFill="1" applyBorder="1"/>
    <xf numFmtId="0" fontId="59" fillId="0" borderId="4" xfId="0" applyFont="1" applyBorder="1" applyAlignment="1">
      <alignment horizontal="center" vertical="center" wrapText="1"/>
    </xf>
    <xf numFmtId="0" fontId="60" fillId="0" borderId="4" xfId="0" applyFont="1" applyBorder="1" applyAlignment="1">
      <alignment horizontal="center" vertical="center"/>
    </xf>
    <xf numFmtId="0" fontId="59" fillId="0" borderId="4" xfId="0" applyFont="1" applyBorder="1" applyAlignment="1">
      <alignment horizontal="center" vertical="center"/>
    </xf>
    <xf numFmtId="0" fontId="60" fillId="0" borderId="4" xfId="0" applyFont="1" applyBorder="1" applyAlignment="1">
      <alignment horizontal="center" vertical="top"/>
    </xf>
    <xf numFmtId="0" fontId="60" fillId="19" borderId="4" xfId="0" applyFont="1" applyFill="1" applyBorder="1" applyAlignment="1">
      <alignment horizontal="center" vertical="center"/>
    </xf>
    <xf numFmtId="0" fontId="60" fillId="22" borderId="4" xfId="0" applyFont="1" applyFill="1" applyBorder="1" applyAlignment="1">
      <alignment horizontal="center" vertical="center"/>
    </xf>
    <xf numFmtId="0" fontId="21" fillId="16" borderId="0" xfId="0" applyFont="1" applyFill="1" applyBorder="1" applyAlignment="1">
      <alignment horizontal="center" vertical="top" wrapText="1"/>
    </xf>
    <xf numFmtId="0" fontId="21" fillId="16" borderId="29" xfId="0" applyFont="1" applyFill="1" applyBorder="1" applyAlignment="1">
      <alignment horizontal="center" vertical="top" wrapText="1"/>
    </xf>
    <xf numFmtId="0" fontId="44" fillId="4" borderId="52" xfId="0" applyFont="1" applyFill="1" applyBorder="1" applyAlignment="1">
      <alignment horizontal="center" vertical="center" textRotation="90" wrapText="1"/>
    </xf>
    <xf numFmtId="0" fontId="1" fillId="16" borderId="0" xfId="0" applyFont="1" applyFill="1" applyBorder="1" applyAlignment="1">
      <alignment horizontal="center" vertical="center"/>
    </xf>
    <xf numFmtId="0" fontId="15" fillId="9" borderId="0" xfId="0" applyFont="1" applyFill="1" applyBorder="1" applyAlignment="1">
      <alignment horizontal="left" vertical="center"/>
    </xf>
    <xf numFmtId="0" fontId="19" fillId="5" borderId="0" xfId="0" applyFont="1" applyFill="1" applyBorder="1" applyAlignment="1">
      <alignment horizontal="center" vertical="center" wrapText="1"/>
    </xf>
    <xf numFmtId="0" fontId="19" fillId="10" borderId="0" xfId="0" applyFont="1" applyFill="1" applyBorder="1" applyAlignment="1">
      <alignment horizontal="center" vertical="center"/>
    </xf>
    <xf numFmtId="0" fontId="19" fillId="10" borderId="14" xfId="0" applyFont="1" applyFill="1" applyBorder="1" applyAlignment="1">
      <alignment horizontal="center" vertical="center"/>
    </xf>
    <xf numFmtId="0" fontId="48" fillId="4" borderId="0" xfId="0" applyFont="1" applyFill="1" applyBorder="1" applyAlignment="1">
      <alignment horizontal="center" vertical="center"/>
    </xf>
    <xf numFmtId="0" fontId="48" fillId="4" borderId="13" xfId="0" applyFont="1" applyFill="1" applyBorder="1" applyAlignment="1">
      <alignment horizontal="center" vertical="center"/>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86"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45" fillId="5" borderId="64" xfId="0" applyFont="1" applyFill="1" applyBorder="1" applyAlignment="1">
      <alignment horizontal="center" vertical="center" textRotation="90" wrapText="1"/>
    </xf>
    <xf numFmtId="0" fontId="17" fillId="10" borderId="0" xfId="0" applyFont="1" applyFill="1" applyAlignment="1">
      <alignment horizontal="center" vertical="center" wrapText="1"/>
    </xf>
    <xf numFmtId="0" fontId="17" fillId="10" borderId="14" xfId="0" applyFont="1" applyFill="1" applyBorder="1" applyAlignment="1">
      <alignment horizontal="center" vertical="center" wrapText="1"/>
    </xf>
    <xf numFmtId="0" fontId="48" fillId="3" borderId="87" xfId="2" applyFont="1" applyFill="1" applyBorder="1" applyAlignment="1">
      <alignment horizontal="center" vertical="center"/>
    </xf>
    <xf numFmtId="0" fontId="0" fillId="0" borderId="0" xfId="0" applyBorder="1" applyAlignment="1">
      <alignment horizontal="center" vertical="center"/>
    </xf>
    <xf numFmtId="0" fontId="0" fillId="0" borderId="84" xfId="0" applyBorder="1" applyAlignment="1">
      <alignment horizontal="center" vertical="center"/>
    </xf>
    <xf numFmtId="0" fontId="19" fillId="5" borderId="18"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18" xfId="0" applyFont="1" applyBorder="1" applyAlignment="1">
      <alignment horizontal="center" vertical="center" wrapText="1"/>
    </xf>
    <xf numFmtId="0" fontId="19" fillId="5" borderId="27" xfId="0" applyFont="1" applyFill="1" applyBorder="1" applyAlignment="1">
      <alignment horizontal="left" vertical="top" wrapText="1"/>
    </xf>
    <xf numFmtId="0" fontId="19" fillId="5" borderId="28" xfId="0" applyFont="1" applyFill="1" applyBorder="1" applyAlignment="1">
      <alignment horizontal="left" vertical="top" wrapText="1"/>
    </xf>
    <xf numFmtId="0" fontId="24" fillId="2" borderId="15" xfId="0" applyFont="1" applyFill="1" applyBorder="1" applyAlignment="1">
      <alignment horizontal="left" vertical="center" wrapText="1"/>
    </xf>
    <xf numFmtId="0" fontId="24" fillId="2" borderId="54"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53" xfId="0" applyFont="1" applyFill="1" applyBorder="1" applyAlignment="1">
      <alignment horizontal="left" vertical="center" wrapText="1"/>
    </xf>
    <xf numFmtId="2" fontId="12" fillId="3" borderId="0" xfId="0" applyNumberFormat="1" applyFont="1" applyFill="1" applyBorder="1" applyAlignment="1">
      <alignment horizontal="center" vertical="center" wrapText="1"/>
    </xf>
    <xf numFmtId="0" fontId="12" fillId="3" borderId="87" xfId="0" applyFont="1" applyFill="1" applyBorder="1" applyAlignment="1">
      <alignment horizontal="center" vertical="center" wrapText="1"/>
    </xf>
    <xf numFmtId="0" fontId="55" fillId="10" borderId="8" xfId="0" applyFont="1" applyFill="1" applyBorder="1" applyAlignment="1">
      <alignment horizontal="center" vertical="center" textRotation="90" wrapText="1"/>
    </xf>
    <xf numFmtId="0" fontId="47" fillId="7" borderId="0" xfId="1" applyFont="1" applyAlignment="1">
      <alignment horizontal="center" vertical="center" wrapText="1"/>
    </xf>
    <xf numFmtId="0" fontId="47" fillId="7" borderId="14" xfId="1" applyFont="1" applyBorder="1" applyAlignment="1">
      <alignment horizontal="center" vertical="center" wrapText="1"/>
    </xf>
    <xf numFmtId="0" fontId="46" fillId="3" borderId="61" xfId="0" applyFont="1" applyFill="1" applyBorder="1" applyAlignment="1">
      <alignment horizontal="center" vertical="center" textRotation="90"/>
    </xf>
    <xf numFmtId="0" fontId="45" fillId="16" borderId="9" xfId="0" applyFont="1" applyFill="1" applyBorder="1" applyAlignment="1">
      <alignment horizontal="center" vertical="center" textRotation="90" wrapText="1"/>
    </xf>
    <xf numFmtId="0" fontId="56" fillId="5" borderId="65" xfId="0" applyFont="1" applyFill="1" applyBorder="1" applyAlignment="1">
      <alignment horizontal="center" vertical="center" textRotation="90" wrapText="1"/>
    </xf>
    <xf numFmtId="0" fontId="7" fillId="10" borderId="71" xfId="0" applyFont="1" applyFill="1" applyBorder="1" applyAlignment="1">
      <alignment horizontal="center" vertical="center"/>
    </xf>
    <xf numFmtId="0" fontId="7" fillId="10" borderId="72" xfId="0" applyFont="1" applyFill="1" applyBorder="1" applyAlignment="1">
      <alignment horizontal="center" vertical="center"/>
    </xf>
    <xf numFmtId="0" fontId="7" fillId="10" borderId="73" xfId="0" applyFont="1" applyFill="1" applyBorder="1" applyAlignment="1">
      <alignment horizontal="center" vertical="center"/>
    </xf>
    <xf numFmtId="0" fontId="7" fillId="10" borderId="75" xfId="0" applyFont="1" applyFill="1" applyBorder="1" applyAlignment="1">
      <alignment horizontal="center" vertical="center"/>
    </xf>
    <xf numFmtId="0" fontId="7" fillId="10" borderId="76" xfId="0" applyFont="1" applyFill="1" applyBorder="1" applyAlignment="1">
      <alignment horizontal="center" vertical="center"/>
    </xf>
    <xf numFmtId="0" fontId="7" fillId="10" borderId="77" xfId="0" applyFont="1" applyFill="1" applyBorder="1" applyAlignment="1">
      <alignment horizontal="center" vertical="center"/>
    </xf>
    <xf numFmtId="0" fontId="50" fillId="18" borderId="19" xfId="0" applyFont="1" applyFill="1" applyBorder="1" applyAlignment="1">
      <alignment horizontal="right" vertical="center"/>
    </xf>
    <xf numFmtId="0" fontId="50" fillId="18" borderId="68" xfId="0" applyFont="1" applyFill="1" applyBorder="1" applyAlignment="1">
      <alignment horizontal="right" vertical="center"/>
    </xf>
    <xf numFmtId="0" fontId="52" fillId="2" borderId="65" xfId="0" applyFont="1" applyFill="1" applyBorder="1" applyAlignment="1">
      <alignment horizontal="left" vertical="center" wrapText="1"/>
    </xf>
    <xf numFmtId="0" fontId="52" fillId="2" borderId="0" xfId="0" applyFont="1" applyFill="1" applyAlignment="1">
      <alignment horizontal="left" vertical="center" wrapText="1"/>
    </xf>
    <xf numFmtId="0" fontId="54" fillId="10" borderId="0" xfId="0" applyFont="1" applyFill="1" applyBorder="1" applyAlignment="1">
      <alignment horizontal="left" vertical="center" wrapText="1"/>
    </xf>
    <xf numFmtId="0" fontId="0" fillId="0" borderId="0" xfId="0" applyAlignment="1">
      <alignment wrapText="1"/>
    </xf>
    <xf numFmtId="0" fontId="60" fillId="0" borderId="4" xfId="0" applyFont="1" applyBorder="1" applyAlignment="1">
      <alignment vertical="top" wrapText="1"/>
    </xf>
    <xf numFmtId="0" fontId="16" fillId="0" borderId="1" xfId="0" applyFont="1" applyBorder="1" applyAlignment="1">
      <alignment wrapText="1"/>
    </xf>
    <xf numFmtId="0" fontId="58" fillId="0" borderId="1" xfId="0" applyFont="1" applyBorder="1" applyAlignment="1"/>
    <xf numFmtId="0" fontId="60" fillId="20" borderId="4" xfId="0" applyFont="1" applyFill="1" applyBorder="1" applyAlignment="1">
      <alignment wrapText="1"/>
    </xf>
    <xf numFmtId="0" fontId="60" fillId="20" borderId="4" xfId="0" applyFont="1" applyFill="1" applyBorder="1" applyAlignment="1"/>
    <xf numFmtId="0" fontId="60" fillId="0" borderId="4" xfId="0" applyFont="1" applyBorder="1" applyAlignment="1">
      <alignment vertical="top"/>
    </xf>
    <xf numFmtId="0" fontId="60" fillId="0" borderId="4" xfId="0" applyFont="1" applyBorder="1" applyAlignment="1">
      <alignment wrapText="1"/>
    </xf>
    <xf numFmtId="0" fontId="60" fillId="0" borderId="4" xfId="0" applyFont="1" applyBorder="1" applyAlignment="1"/>
    <xf numFmtId="0" fontId="64" fillId="22" borderId="4" xfId="0" applyFont="1" applyFill="1" applyBorder="1" applyAlignment="1">
      <alignment wrapText="1"/>
    </xf>
    <xf numFmtId="0" fontId="64" fillId="22" borderId="4" xfId="0" applyFont="1" applyFill="1" applyBorder="1" applyAlignment="1"/>
    <xf numFmtId="0" fontId="60" fillId="0" borderId="4" xfId="0" applyFont="1" applyBorder="1" applyAlignment="1">
      <alignment horizontal="left" vertical="top" wrapText="1"/>
    </xf>
    <xf numFmtId="0" fontId="60" fillId="0" borderId="4" xfId="0" applyFont="1" applyBorder="1" applyAlignment="1">
      <alignment horizontal="left" vertical="top"/>
    </xf>
    <xf numFmtId="0" fontId="65" fillId="0" borderId="0" xfId="0" applyFont="1" applyAlignment="1">
      <alignment vertical="center" wrapText="1"/>
    </xf>
    <xf numFmtId="0" fontId="35" fillId="0" borderId="0" xfId="0" applyFont="1" applyAlignment="1">
      <alignment horizontal="center" vertical="center" wrapText="1"/>
    </xf>
    <xf numFmtId="0" fontId="35" fillId="0" borderId="0" xfId="0" applyFont="1" applyAlignment="1">
      <alignment wrapText="1"/>
    </xf>
    <xf numFmtId="1" fontId="66" fillId="5" borderId="22" xfId="0" applyNumberFormat="1" applyFont="1" applyFill="1" applyBorder="1" applyAlignment="1">
      <alignment horizontal="center" vertical="center" wrapText="1"/>
    </xf>
    <xf numFmtId="1" fontId="67" fillId="5" borderId="22" xfId="0" applyNumberFormat="1" applyFont="1" applyFill="1" applyBorder="1" applyAlignment="1">
      <alignment horizontal="center" vertical="center" wrapText="1"/>
    </xf>
    <xf numFmtId="0" fontId="48" fillId="5" borderId="89" xfId="0" applyFont="1" applyFill="1" applyBorder="1" applyAlignment="1">
      <alignment horizontal="left" vertical="center"/>
    </xf>
    <xf numFmtId="0" fontId="68" fillId="3" borderId="61" xfId="0" applyFont="1" applyFill="1" applyBorder="1" applyAlignment="1">
      <alignment horizontal="left" vertical="center" textRotation="90" wrapText="1"/>
    </xf>
    <xf numFmtId="0" fontId="33" fillId="3" borderId="16" xfId="0" applyFont="1" applyFill="1" applyBorder="1" applyAlignment="1">
      <alignment horizontal="left" vertical="center" wrapText="1"/>
    </xf>
    <xf numFmtId="0" fontId="70" fillId="3" borderId="16" xfId="0" applyFont="1" applyFill="1" applyBorder="1" applyAlignment="1">
      <alignment horizontal="center" vertical="center" wrapText="1"/>
    </xf>
    <xf numFmtId="0" fontId="33" fillId="3" borderId="17" xfId="0" applyFont="1" applyFill="1" applyBorder="1" applyAlignment="1">
      <alignment horizontal="left" vertical="center" wrapText="1"/>
    </xf>
    <xf numFmtId="0" fontId="70" fillId="3" borderId="17" xfId="0" applyFont="1" applyFill="1" applyBorder="1" applyAlignment="1">
      <alignment horizontal="center" vertical="center" wrapText="1"/>
    </xf>
    <xf numFmtId="0" fontId="71" fillId="3" borderId="17" xfId="0" applyFont="1" applyFill="1" applyBorder="1" applyAlignment="1">
      <alignment horizontal="left" vertical="center" wrapText="1"/>
    </xf>
    <xf numFmtId="0" fontId="71" fillId="3" borderId="0" xfId="0" applyFont="1" applyFill="1" applyBorder="1" applyAlignment="1">
      <alignment horizontal="center" vertical="center" wrapText="1"/>
    </xf>
  </cellXfs>
  <cellStyles count="4">
    <cellStyle name="40% - Colore 1" xfId="1" builtinId="31"/>
    <cellStyle name="Colore 2" xfId="2" builtinId="33"/>
    <cellStyle name="Migliaia" xfId="3" builtinId="3"/>
    <cellStyle name="Normale" xfId="0" builtinId="0"/>
  </cellStyles>
  <dxfs count="59">
    <dxf>
      <font>
        <b val="0"/>
        <i val="0"/>
        <strike val="0"/>
        <condense val="0"/>
        <extend val="0"/>
        <outline val="0"/>
        <shadow val="0"/>
        <u val="none"/>
        <vertAlign val="baseline"/>
        <sz val="9"/>
        <color theme="1"/>
        <name val="Arial Narrow"/>
        <scheme val="none"/>
      </font>
      <fill>
        <patternFill patternType="none">
          <fgColor indexed="64"/>
          <bgColor auto="1"/>
        </patternFill>
      </fill>
    </dxf>
    <dxf>
      <font>
        <b val="0"/>
        <i val="0"/>
        <strike val="0"/>
        <condense val="0"/>
        <extend val="0"/>
        <outline val="0"/>
        <shadow val="0"/>
        <u val="none"/>
        <vertAlign val="baseline"/>
        <sz val="9"/>
        <color theme="1"/>
        <name val="Arial Narrow"/>
        <scheme val="none"/>
      </font>
      <fill>
        <patternFill patternType="none">
          <fgColor indexed="64"/>
          <bgColor auto="1"/>
        </patternFill>
      </fill>
    </dxf>
    <dxf>
      <font>
        <b val="0"/>
        <i val="0"/>
        <strike val="0"/>
        <condense val="0"/>
        <extend val="0"/>
        <outline val="0"/>
        <shadow val="0"/>
        <u val="none"/>
        <vertAlign val="baseline"/>
        <sz val="9"/>
        <color theme="1"/>
        <name val="Arial Narrow"/>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thin">
          <color theme="4" tint="-0.499984740745262"/>
        </left>
        <right style="thick">
          <color theme="4" tint="-0.499984740745262"/>
        </right>
        <top/>
        <bottom/>
        <vertical style="thin">
          <color theme="4" tint="-0.499984740745262"/>
        </vertical>
        <horizontal/>
      </border>
    </dxf>
    <dxf>
      <font>
        <b val="0"/>
        <i val="0"/>
        <strike val="0"/>
        <condense val="0"/>
        <extend val="0"/>
        <outline val="0"/>
        <shadow val="0"/>
        <u val="none"/>
        <vertAlign val="baseline"/>
        <sz val="9"/>
        <color auto="1"/>
        <name val="Arial Narrow"/>
        <scheme val="none"/>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right style="thin">
          <color theme="4" tint="-0.499984740745262"/>
        </right>
        <top/>
        <bottom/>
      </border>
    </dxf>
    <dxf>
      <font>
        <b val="0"/>
        <i val="0"/>
        <strike val="0"/>
        <condense val="0"/>
        <extend val="0"/>
        <outline val="0"/>
        <shadow val="0"/>
        <u val="none"/>
        <vertAlign val="baseline"/>
        <sz val="9"/>
        <color auto="1"/>
        <name val="Arial Narrow"/>
        <scheme val="none"/>
      </font>
      <numFmt numFmtId="2" formatCode="0.00"/>
      <fill>
        <patternFill patternType="none">
          <fgColor indexed="64"/>
          <bgColor theme="4" tint="0.39997558519241921"/>
        </patternFill>
      </fill>
      <alignment horizontal="center" vertical="center" textRotation="0" wrapText="0" indent="0" justifyLastLine="0" shrinkToFit="0" readingOrder="0"/>
      <border diagonalUp="0" diagonalDown="0">
        <left style="medium">
          <color theme="4" tint="-0.499984740745262"/>
        </left>
        <right/>
        <top/>
        <bottom/>
        <vertical/>
        <horizontal/>
      </border>
    </dxf>
    <dxf>
      <font>
        <b val="0"/>
        <i val="0"/>
        <strike val="0"/>
        <condense val="0"/>
        <extend val="0"/>
        <outline val="0"/>
        <shadow val="0"/>
        <u val="none"/>
        <vertAlign val="baseline"/>
        <sz val="9"/>
        <color auto="1"/>
        <name val="Arial Narrow"/>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thin">
          <color theme="5" tint="-0.499984740745262"/>
        </right>
        <top style="thin">
          <color indexed="64"/>
        </top>
        <bottom style="thin">
          <color indexed="64"/>
        </bottom>
        <vertical/>
        <horizontal/>
      </border>
    </dxf>
    <dxf>
      <font>
        <b val="0"/>
        <i val="0"/>
        <strike val="0"/>
        <condense val="0"/>
        <extend val="0"/>
        <outline val="0"/>
        <shadow val="0"/>
        <u val="none"/>
        <vertAlign val="baseline"/>
        <sz val="9"/>
        <color auto="1"/>
        <name val="Arial Narrow"/>
        <scheme val="none"/>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2" formatCode="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medium">
          <color theme="7" tint="-0.499984740745262"/>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2" formatCode="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2" formatCode="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indexed="8"/>
        <name val="Arial Narrow"/>
        <scheme val="none"/>
      </font>
      <fill>
        <patternFill patternType="none">
          <fgColor indexed="64"/>
          <bgColor indexed="65"/>
        </patternFill>
      </fill>
      <alignment horizontal="center" vertical="center" textRotation="0" wrapText="0" indent="0" justifyLastLine="0" shrinkToFit="0" readingOrder="0"/>
      <border diagonalUp="0" diagonalDown="0">
        <left style="hair">
          <color auto="1"/>
        </left>
        <right style="thin">
          <color indexed="64"/>
        </right>
        <top style="thin">
          <color indexed="64"/>
        </top>
        <bottom style="thin">
          <color indexed="64"/>
        </bottom>
        <vertical style="hair">
          <color auto="1"/>
        </vertical>
        <horizontal style="thin">
          <color indexed="64"/>
        </horizontal>
      </border>
    </dxf>
    <dxf>
      <font>
        <b/>
        <i val="0"/>
        <strike val="0"/>
        <condense val="0"/>
        <extend val="0"/>
        <outline val="0"/>
        <shadow val="0"/>
        <u val="none"/>
        <vertAlign val="baseline"/>
        <sz val="9"/>
        <color indexed="8"/>
        <name val="Arial Narrow"/>
        <scheme val="none"/>
      </font>
      <fill>
        <patternFill patternType="none">
          <fgColor indexed="64"/>
          <bgColor indexed="65"/>
        </patternFill>
      </fill>
      <alignment horizontal="center" vertical="center" textRotation="0" wrapText="0" indent="0" justifyLastLine="0" shrinkToFit="0" readingOrder="0"/>
      <border diagonalUp="0" diagonalDown="0">
        <left/>
        <right style="hair">
          <color auto="1"/>
        </right>
        <top style="thin">
          <color indexed="64"/>
        </top>
        <bottom style="thin">
          <color indexed="64"/>
        </bottom>
        <vertical style="hair">
          <color auto="1"/>
        </vertical>
        <horizontal style="thin">
          <color indexed="64"/>
        </horizontal>
      </border>
    </dxf>
    <dxf>
      <font>
        <b val="0"/>
        <i val="0"/>
        <strike val="0"/>
        <condense val="0"/>
        <extend val="0"/>
        <outline val="0"/>
        <shadow val="0"/>
        <u val="none"/>
        <vertAlign val="baseline"/>
        <sz val="9"/>
        <color auto="1"/>
        <name val="Arial Narrow"/>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64" formatCode="0.000"/>
      <fill>
        <patternFill patternType="solid">
          <fgColor indexed="64"/>
          <bgColor theme="4" tint="0.39997558519241921"/>
        </patternFill>
      </fill>
      <alignment horizontal="center" vertical="top" textRotation="0" wrapText="0" indent="0" justifyLastLine="0" shrinkToFit="0" readingOrder="0"/>
      <border diagonalUp="0" diagonalDown="0" outline="0">
        <left style="medium">
          <color theme="3"/>
        </left>
        <right/>
        <top/>
        <bottom/>
      </border>
    </dxf>
    <dxf>
      <font>
        <b/>
        <i val="0"/>
        <strike val="0"/>
        <condense val="0"/>
        <extend val="0"/>
        <outline val="0"/>
        <shadow val="0"/>
        <u val="none"/>
        <vertAlign val="baseline"/>
        <sz val="9"/>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right style="medium">
          <color theme="3"/>
        </right>
        <top/>
        <bottom/>
      </border>
    </dxf>
    <dxf>
      <font>
        <b/>
        <i val="0"/>
        <strike val="0"/>
        <condense val="0"/>
        <extend val="0"/>
        <outline val="0"/>
        <shadow val="0"/>
        <u val="none"/>
        <vertAlign val="baseline"/>
        <sz val="9"/>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9"/>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64" formatCode="0.000"/>
      <fill>
        <patternFill patternType="none">
          <fgColor indexed="64"/>
          <bgColor theme="5" tint="0.59999389629810485"/>
        </patternFill>
      </fill>
      <alignment horizontal="center" vertical="top" textRotation="0" wrapText="0" indent="0" justifyLastLine="0" shrinkToFit="0" readingOrder="0"/>
      <border diagonalUp="0" diagonalDown="0">
        <left style="medium">
          <color theme="5" tint="-0.499984740745262"/>
        </left>
        <right/>
        <top/>
        <bottom/>
        <vertical/>
        <horizontal/>
      </border>
    </dxf>
    <dxf>
      <font>
        <b val="0"/>
        <i val="0"/>
        <strike val="0"/>
        <condense val="0"/>
        <extend val="0"/>
        <outline val="0"/>
        <shadow val="0"/>
        <u val="none"/>
        <vertAlign val="baseline"/>
        <sz val="9"/>
        <color auto="1"/>
        <name val="Arial Narrow"/>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theme="5" tint="-0.499984740745262"/>
        </left>
        <right style="thin">
          <color theme="5" tint="-0.499984740745262"/>
        </right>
        <top/>
        <bottom/>
      </border>
    </dxf>
    <dxf>
      <font>
        <b val="0"/>
        <i val="0"/>
        <strike val="0"/>
        <condense val="0"/>
        <extend val="0"/>
        <outline val="0"/>
        <shadow val="0"/>
        <u val="none"/>
        <vertAlign val="baseline"/>
        <sz val="9"/>
        <color auto="1"/>
        <name val="Arial Narrow"/>
        <scheme val="none"/>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theme="5" tint="-0.499984740745262"/>
        </left>
        <right style="thin">
          <color theme="5" tint="-0.499984740745262"/>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theme="5" tint="-0.499984740745262"/>
        </left>
        <right style="thin">
          <color theme="5" tint="-0.499984740745262"/>
        </right>
        <top style="thin">
          <color indexed="64"/>
        </top>
        <bottom style="thin">
          <color indexed="64"/>
        </bottom>
        <vertical/>
        <horizontal/>
      </border>
    </dxf>
    <dxf>
      <font>
        <b val="0"/>
        <i val="0"/>
        <strike val="0"/>
        <condense val="0"/>
        <extend val="0"/>
        <outline val="0"/>
        <shadow val="0"/>
        <u val="none"/>
        <vertAlign val="baseline"/>
        <sz val="9"/>
        <color auto="1"/>
        <name val="Arial Narrow"/>
        <scheme val="none"/>
      </font>
      <numFmt numFmtId="2"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theme="5" tint="-0.499984740745262"/>
        </left>
        <right style="thin">
          <color theme="5" tint="-0.499984740745262"/>
        </right>
        <top/>
        <bottom/>
      </border>
    </dxf>
    <dxf>
      <font>
        <b val="0"/>
        <i val="0"/>
        <strike val="0"/>
        <condense val="0"/>
        <extend val="0"/>
        <outline val="0"/>
        <shadow val="0"/>
        <u val="none"/>
        <vertAlign val="baseline"/>
        <sz val="9"/>
        <color auto="1"/>
        <name val="Arial Narrow"/>
        <scheme val="none"/>
      </font>
      <numFmt numFmtId="2"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theme="5" tint="-0.499984740745262"/>
        </left>
        <right style="thin">
          <color theme="5" tint="-0.499984740745262"/>
        </right>
        <top/>
        <bottom/>
      </border>
    </dxf>
    <dxf>
      <font>
        <b val="0"/>
        <i val="0"/>
        <strike val="0"/>
        <condense val="0"/>
        <extend val="0"/>
        <outline val="0"/>
        <shadow val="0"/>
        <u val="none"/>
        <vertAlign val="baseline"/>
        <sz val="9"/>
        <color auto="1"/>
        <name val="Arial Narrow"/>
        <scheme val="none"/>
      </font>
      <numFmt numFmtId="2" formatCode="0.00"/>
      <fill>
        <patternFill patternType="none">
          <fgColor indexed="64"/>
          <bgColor indexed="65"/>
        </patternFill>
      </fill>
      <alignment horizontal="center" vertical="center" textRotation="0" wrapText="0" indent="0" justifyLastLine="0" shrinkToFit="0" readingOrder="0"/>
      <border diagonalUp="0" diagonalDown="0">
        <left style="medium">
          <color theme="5" tint="-0.499984740745262"/>
        </left>
        <right style="thin">
          <color theme="5" tint="-0.499984740745262"/>
        </right>
        <top/>
        <bottom/>
      </border>
    </dxf>
    <dxf>
      <font>
        <b/>
        <i val="0"/>
        <strike val="0"/>
        <condense val="0"/>
        <extend val="0"/>
        <outline val="0"/>
        <shadow val="0"/>
        <u val="none"/>
        <vertAlign val="baseline"/>
        <sz val="9"/>
        <color auto="1"/>
        <name val="Arial Narrow"/>
        <scheme val="none"/>
      </font>
      <numFmt numFmtId="2" formatCode="0.00"/>
      <fill>
        <patternFill patternType="none">
          <fgColor indexed="64"/>
          <bgColor indexed="65"/>
        </patternFill>
      </fill>
      <alignment horizontal="center" vertical="center" textRotation="0" wrapText="0" indent="0" justifyLastLine="0" shrinkToFit="0" readingOrder="0"/>
      <border diagonalUp="0" diagonalDown="0">
        <left style="thin">
          <color theme="5" tint="-0.499984740745262"/>
        </left>
        <right style="thin">
          <color auto="1"/>
        </right>
        <top/>
        <bottom/>
        <vertical style="thin">
          <color theme="5" tint="-0.499984740745262"/>
        </vertical>
        <horizontal/>
      </border>
    </dxf>
    <dxf>
      <font>
        <b/>
        <i val="0"/>
        <strike val="0"/>
        <condense val="0"/>
        <extend val="0"/>
        <outline val="0"/>
        <shadow val="0"/>
        <u val="none"/>
        <vertAlign val="baseline"/>
        <sz val="9"/>
        <color auto="1"/>
        <name val="Arial Narrow"/>
        <scheme val="none"/>
      </font>
      <numFmt numFmtId="2" formatCode="0.00"/>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theme="5" tint="-0.499984740745262"/>
        </right>
        <top/>
        <bottom/>
        <vertical style="thin">
          <color theme="5" tint="-0.499984740745262"/>
        </vertical>
        <horizontal/>
      </border>
    </dxf>
    <dxf>
      <font>
        <b val="0"/>
        <i val="0"/>
        <strike val="0"/>
        <condense val="0"/>
        <extend val="0"/>
        <outline val="0"/>
        <shadow val="0"/>
        <u val="none"/>
        <vertAlign val="baseline"/>
        <sz val="9"/>
        <color indexed="8"/>
        <name val="Arial Narrow"/>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ck">
          <color theme="5" tint="-0.499984740745262"/>
        </right>
        <top/>
        <bottom/>
      </border>
    </dxf>
    <dxf>
      <font>
        <b val="0"/>
        <i val="0"/>
        <strike val="0"/>
        <condense val="0"/>
        <extend val="0"/>
        <outline val="0"/>
        <shadow val="0"/>
        <u val="none"/>
        <vertAlign val="baseline"/>
        <sz val="9"/>
        <color indexed="8"/>
        <name val="Arial Narrow"/>
        <scheme val="none"/>
      </font>
      <fill>
        <patternFill patternType="solid">
          <fgColor indexed="64"/>
          <bgColor theme="5" tint="0.59999389629810485"/>
        </patternFill>
      </fill>
      <alignment horizontal="general" vertical="center" textRotation="0" wrapText="0" indent="0" justifyLastLine="0" shrinkToFit="0" readingOrder="0"/>
      <border diagonalUp="0" diagonalDown="0">
        <left style="medium">
          <color theme="5" tint="-0.499984740745262"/>
        </left>
        <right/>
        <top/>
        <bottom/>
        <vertical/>
        <horizontal/>
      </border>
    </dxf>
    <dxf>
      <font>
        <b val="0"/>
        <i val="0"/>
        <strike val="0"/>
        <condense val="0"/>
        <extend val="0"/>
        <outline val="0"/>
        <shadow val="0"/>
        <u val="none"/>
        <vertAlign val="baseline"/>
        <sz val="9"/>
        <color indexed="8"/>
        <name val="Arial Narrow"/>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ck">
          <color theme="5" tint="-0.499984740745262"/>
        </right>
        <top style="thin">
          <color indexed="64"/>
        </top>
        <bottom style="thin">
          <color indexed="64"/>
        </bottom>
      </border>
    </dxf>
    <dxf>
      <font>
        <b val="0"/>
        <i val="0"/>
        <strike val="0"/>
        <condense val="0"/>
        <extend val="0"/>
        <outline val="0"/>
        <shadow val="0"/>
        <u val="none"/>
        <vertAlign val="baseline"/>
        <sz val="9"/>
        <color indexed="8"/>
        <name val="Arial Narrow"/>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9"/>
        <color indexed="8"/>
        <name val="Arial Narrow"/>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9"/>
        <color indexed="8"/>
        <name val="Arial Narrow"/>
        <scheme val="none"/>
      </font>
      <fill>
        <patternFill patternType="solid">
          <fgColor indexed="64"/>
          <bgColor theme="6" tint="0.59999389629810485"/>
        </patternFill>
      </fill>
      <alignment horizontal="general" vertical="center" textRotation="0" wrapText="0" indent="0" justifyLastLine="0" shrinkToFit="0" readingOrder="0"/>
    </dxf>
    <dxf>
      <font>
        <b val="0"/>
        <i val="0"/>
        <strike val="0"/>
        <condense val="0"/>
        <extend val="0"/>
        <outline val="0"/>
        <shadow val="0"/>
        <u val="none"/>
        <vertAlign val="baseline"/>
        <sz val="9"/>
        <color indexed="8"/>
        <name val="Constantia"/>
        <scheme val="major"/>
      </font>
      <fill>
        <patternFill patternType="none">
          <fgColor indexed="64"/>
          <bgColor indexed="65"/>
        </patternFill>
      </fill>
      <alignment horizontal="center" vertical="center" textRotation="0" wrapText="0" indent="0" justifyLastLine="0" shrinkToFit="0" readingOrder="0"/>
      <border diagonalUp="0" diagonalDown="0" outline="0">
        <left/>
        <right style="thick">
          <color theme="5" tint="-0.24994659260841701"/>
        </right>
        <top style="thin">
          <color indexed="64"/>
        </top>
        <bottom style="thin">
          <color indexed="64"/>
        </bottom>
      </border>
    </dxf>
    <dxf>
      <font>
        <b val="0"/>
        <i val="0"/>
        <strike val="0"/>
        <condense val="0"/>
        <extend val="0"/>
        <outline val="0"/>
        <shadow val="0"/>
        <u val="none"/>
        <vertAlign val="baseline"/>
        <sz val="9"/>
        <color indexed="8"/>
        <name val="Constantia"/>
        <scheme val="major"/>
      </font>
      <fill>
        <patternFill patternType="none">
          <fgColor indexed="64"/>
          <bgColor indexed="65"/>
        </patternFill>
      </fill>
      <alignment horizontal="center" vertical="center" textRotation="0" wrapText="0" indent="0" justifyLastLine="0" shrinkToFit="0" readingOrder="0"/>
      <border diagonalUp="0" diagonalDown="0">
        <left/>
        <right/>
        <top style="thin">
          <color indexed="64"/>
        </top>
        <bottom style="thin">
          <color indexed="64"/>
        </bottom>
        <vertical/>
        <horizontal/>
      </border>
      <protection locked="1" hidden="0"/>
    </dxf>
    <dxf>
      <font>
        <b val="0"/>
        <i val="0"/>
        <strike val="0"/>
        <condense val="0"/>
        <extend val="0"/>
        <outline val="0"/>
        <shadow val="0"/>
        <u val="none"/>
        <vertAlign val="baseline"/>
        <sz val="9"/>
        <color indexed="8"/>
        <name val="Constantia"/>
        <scheme val="major"/>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style="thin">
          <color indexed="64"/>
        </bottom>
      </border>
    </dxf>
    <dxf>
      <font>
        <b val="0"/>
        <i val="0"/>
        <strike val="0"/>
        <condense val="0"/>
        <extend val="0"/>
        <outline val="0"/>
        <shadow val="0"/>
        <u val="none"/>
        <vertAlign val="baseline"/>
        <sz val="9"/>
        <color indexed="8"/>
        <name val="Constantia"/>
        <scheme val="major"/>
      </font>
      <fill>
        <patternFill patternType="solid">
          <fgColor indexed="64"/>
          <bgColor theme="3"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9"/>
        <color indexed="8"/>
        <name val="Arial Narrow"/>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9"/>
        <color indexed="8"/>
        <name val="Arial Narrow"/>
        <scheme val="none"/>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9"/>
        <color indexed="8"/>
        <name val="Arial Narrow"/>
        <scheme val="none"/>
      </font>
      <numFmt numFmtId="167" formatCode="dd\ mmm\ yyyy"/>
      <fill>
        <patternFill patternType="none">
          <fgColor indexed="64"/>
          <bgColor indexed="65"/>
        </patternFill>
      </fill>
      <alignment horizontal="general" vertical="center" textRotation="0" wrapText="0" indent="0" justifyLastLine="0" shrinkToFit="0" readingOrder="0"/>
      <border diagonalUp="0" diagonalDown="0">
        <left/>
        <right/>
        <top style="thin">
          <color indexed="64"/>
        </top>
        <bottom style="thin">
          <color indexed="64"/>
        </bottom>
      </border>
    </dxf>
    <dxf>
      <font>
        <b val="0"/>
        <i val="0"/>
        <strike val="0"/>
        <condense val="0"/>
        <extend val="0"/>
        <outline val="0"/>
        <shadow val="0"/>
        <u val="none"/>
        <vertAlign val="baseline"/>
        <sz val="9"/>
        <color indexed="8"/>
        <name val="Constantia"/>
        <scheme val="major"/>
      </font>
      <fill>
        <patternFill patternType="none">
          <fgColor indexed="64"/>
          <bgColor theme="6" tint="0.79998168889431442"/>
        </patternFill>
      </fill>
      <alignment horizontal="general" vertical="center" textRotation="0" wrapText="0" indent="0" justifyLastLine="0" shrinkToFit="0" readingOrder="0"/>
      <border diagonalUp="0" diagonalDown="0" outline="0">
        <left style="medium">
          <color theme="6" tint="-0.24994659260841701"/>
        </left>
        <right/>
        <top/>
        <bottom/>
      </border>
    </dxf>
    <dxf>
      <font>
        <b val="0"/>
        <i val="0"/>
        <strike val="0"/>
        <condense val="0"/>
        <extend val="0"/>
        <outline val="0"/>
        <shadow val="0"/>
        <u val="none"/>
        <vertAlign val="baseline"/>
        <sz val="9"/>
        <color indexed="8"/>
        <name val="Constantia"/>
        <scheme val="major"/>
      </font>
      <fill>
        <patternFill patternType="none">
          <fgColor indexed="64"/>
          <bgColor indexed="65"/>
        </patternFill>
      </fill>
      <alignment horizontal="general"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9"/>
        <color auto="1"/>
        <name val="Constantia"/>
        <scheme val="major"/>
      </font>
      <numFmt numFmtId="20" formatCode="dd\-mmm\-yy"/>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9"/>
        <color theme="1"/>
        <name val="Constantia"/>
        <scheme val="maj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style="thin">
          <color indexed="64"/>
        </bottom>
      </border>
    </dxf>
    <dxf>
      <border outline="0">
        <bottom style="thin">
          <color indexed="64"/>
        </bottom>
      </border>
    </dxf>
    <dxf>
      <font>
        <strike val="0"/>
        <outline val="0"/>
        <shadow val="0"/>
        <u val="none"/>
        <vertAlign val="baseline"/>
        <sz val="9"/>
        <name val="Arial Narrow"/>
        <scheme val="none"/>
      </font>
    </dxf>
    <dxf>
      <font>
        <b val="0"/>
        <i val="0"/>
        <strike val="0"/>
        <condense val="0"/>
        <extend val="0"/>
        <outline val="0"/>
        <shadow val="0"/>
        <u val="none"/>
        <vertAlign val="baseline"/>
        <sz val="9"/>
        <color auto="1"/>
        <name val="Arial Narrow"/>
        <scheme val="none"/>
      </font>
      <fill>
        <patternFill patternType="none">
          <fgColor indexed="64"/>
          <bgColor indexed="65"/>
        </patternFill>
      </fill>
      <alignment horizontal="center" vertical="top" textRotation="0" wrapText="1" indent="0" justifyLastLine="0" shrinkToFit="0" readingOrder="0"/>
    </dxf>
    <dxf>
      <font>
        <b/>
        <i val="0"/>
        <color theme="2" tint="-9.9948118533890809E-2"/>
      </font>
      <fill>
        <patternFill>
          <bgColor rgb="FFC00000"/>
        </patternFill>
      </fill>
    </dxf>
    <dxf>
      <font>
        <b/>
        <i val="0"/>
        <color theme="2" tint="-9.9948118533890809E-2"/>
      </font>
      <fill>
        <patternFill>
          <bgColor rgb="FFC00000"/>
        </patternFill>
      </fill>
    </dxf>
    <dxf>
      <font>
        <b/>
        <i val="0"/>
        <color rgb="FFC00000"/>
      </font>
      <fill>
        <patternFill>
          <bgColor theme="2" tint="-0.24994659260841701"/>
        </patternFill>
      </fill>
    </dxf>
    <dxf>
      <font>
        <b/>
        <i val="0"/>
        <color theme="2" tint="-9.9948118533890809E-2"/>
      </font>
      <fill>
        <patternFill>
          <bgColor rgb="FFC00000"/>
        </patternFill>
      </fill>
    </dxf>
    <dxf>
      <font>
        <b/>
        <i val="0"/>
        <color theme="2" tint="-9.9948118533890809E-2"/>
      </font>
      <fill>
        <patternFill>
          <bgColor rgb="FFC00000"/>
        </patternFill>
      </fill>
    </dxf>
    <dxf>
      <font>
        <b/>
        <i val="0"/>
        <color rgb="FFC00000"/>
      </font>
      <fill>
        <patternFill>
          <bgColor theme="2" tint="-0.24994659260841701"/>
        </patternFill>
      </fill>
    </dxf>
    <dxf>
      <font>
        <b/>
        <i val="0"/>
        <color rgb="FFC00000"/>
      </font>
      <fill>
        <patternFill>
          <bgColor theme="2" tint="-0.24994659260841701"/>
        </patternFill>
      </fill>
    </dxf>
    <dxf>
      <font>
        <b/>
        <i val="0"/>
        <color theme="2" tint="-9.9948118533890809E-2"/>
      </font>
      <fill>
        <patternFill>
          <bgColor rgb="FFC00000"/>
        </patternFill>
      </fill>
    </dxf>
    <dxf>
      <font>
        <b/>
        <i val="0"/>
        <color theme="2" tint="-9.9948118533890809E-2"/>
      </font>
      <fill>
        <patternFill>
          <bgColor rgb="FFC00000"/>
        </patternFill>
      </fill>
    </dxf>
    <dxf>
      <font>
        <b/>
        <i val="0"/>
        <color rgb="FFC00000"/>
      </font>
      <fill>
        <patternFill>
          <bgColor theme="2" tint="-0.24994659260841701"/>
        </patternFill>
      </fill>
    </dxf>
    <dxf>
      <font>
        <b/>
        <i val="0"/>
        <color rgb="FFC00000"/>
      </font>
      <fill>
        <patternFill>
          <bgColor theme="2" tint="-0.24994659260841701"/>
        </patternFill>
      </fill>
    </dxf>
    <dxf>
      <font>
        <b/>
        <i val="0"/>
        <color rgb="FFC00000"/>
      </font>
    </dxf>
  </dxfs>
  <tableStyles count="0" defaultTableStyle="TableStyleMedium2" defaultPivotStyle="PivotStyleLight16"/>
  <colors>
    <mruColors>
      <color rgb="FF91D270"/>
      <color rgb="FFCCFF99"/>
      <color rgb="FF99CC00"/>
      <color rgb="FFFFCCFF"/>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5" name="Tabella5" displayName="Tabella5" ref="A5:AO31" totalsRowShown="0" headerRowDxfId="46" dataDxfId="45" tableBorderDxfId="44">
  <autoFilter ref="A5:AO31"/>
  <tableColumns count="41">
    <tableColumn id="1" name="N." dataDxfId="43"/>
    <tableColumn id="2" name="Data esame" dataDxfId="42"/>
    <tableColumn id="4" name="Cognome e nome" dataDxfId="41"/>
    <tableColumn id="39" name="generalità" dataDxfId="40"/>
    <tableColumn id="29" name="Data nascita" dataDxfId="39"/>
    <tableColumn id="26" name="età" dataDxfId="38">
      <calculatedColumnFormula>(B6-E6)/365.25</calculatedColumnFormula>
    </tableColumn>
    <tableColumn id="25" name="F / M" dataDxfId="37"/>
    <tableColumn id="36" name="attività" dataDxfId="36"/>
    <tableColumn id="6" name="Mansione -  Lavorazione" dataDxfId="35"/>
    <tableColumn id="40" name="totale" dataDxfId="34"/>
    <tableColumn id="7" name="di mansione" dataDxfId="33"/>
    <tableColumn id="37" name="fumo" dataDxfId="32"/>
    <tableColumn id="8" name="si,no,ex" dataDxfId="31"/>
    <tableColumn id="5" name="n./die" dataDxfId="30"/>
    <tableColumn id="9" name="Indice Kalacic" dataDxfId="29"/>
    <tableColumn id="10" name="Cromo" dataDxfId="28"/>
    <tableColumn id="11" name="µg/mc" dataDxfId="27"/>
    <tableColumn id="15" name="IT" dataDxfId="26"/>
    <tableColumn id="16" name="FT" dataDxfId="25"/>
    <tableColumn id="17" name="FT-IT" dataDxfId="24">
      <calculatedColumnFormula>IF(Tabella5[[#This Row],[FT]]=0," ",Tabella5[[#This Row],[FT]]-Tabella5[[#This Row],[IT]])</calculatedColumnFormula>
    </tableColumn>
    <tableColumn id="18" name="IT/VR" dataDxfId="23">
      <calculatedColumnFormula>IF(Tabella5[[#This Row],[IT]]=0," ",Tabella5[[#This Row],[IT]]/$AC$1)</calculatedColumnFormula>
    </tableColumn>
    <tableColumn id="19" name="FT /VR" dataDxfId="22">
      <calculatedColumnFormula>IF(Tabella5[[#This Row],[FT]]=0,"",Tabella5[[#This Row],[FT]]/$AC$1)</calculatedColumnFormula>
    </tableColumn>
    <tableColumn id="12" name="IT /VL" dataDxfId="21">
      <calculatedColumnFormula>IF(Tabella5[[#This Row],[IT]]=0,".",Tabella5[[#This Row],[IT]]/$AC$2)</calculatedColumnFormula>
    </tableColumn>
    <tableColumn id="42" name="FT/VL" dataDxfId="20">
      <calculatedColumnFormula>IF(Tabella5[[#This Row],[FT]]=0,".",Tabella5[[#This Row],[FT]]/$AC$2)</calculatedColumnFormula>
    </tableColumn>
    <tableColumn id="21" name=" &gt; 1/10 VL" dataDxfId="19">
      <calculatedColumnFormula>IF(Tabella5[[#This Row],[IT]]&gt;$AC$2/10,"&gt;1/10VL",IF(Tabella5[[#This Row],[FT]]&gt;$AC$2/10,"&gt;1/10VL","."))</calculatedColumnFormula>
    </tableColumn>
    <tableColumn id="3" name="casi an" dataDxfId="18"/>
    <tableColumn id="34" name="VR" dataDxfId="17">
      <calculatedColumnFormula>IF(Tabella5[[#This Row],[IT]]&gt;$AC$1,1,(IF(Tabella5[[#This Row],[FT]]&gt;$AC$1,1,".")))</calculatedColumnFormula>
    </tableColumn>
    <tableColumn id="38" name="VL" dataDxfId="16">
      <calculatedColumnFormula>IF(Tabella5[[#This Row],[IT]]&gt;$AC$2,1,(IF(Tabella5[[#This Row],[FT]]&gt;$AC$2,1,".")))</calculatedColumnFormula>
    </tableColumn>
    <tableColumn id="35" name="DELTA" dataDxfId="15">
      <calculatedColumnFormula>IF(Tabella5[[#This Row],[FT]]-Tabella5[[#This Row],[IT]]&gt;$AC$3,1,".")</calculatedColumnFormula>
    </tableColumn>
    <tableColumn id="23" name="nichel" dataDxfId="14"/>
    <tableColumn id="24" name=" µg/mc" dataDxfId="13"/>
    <tableColumn id="27" name="IT " dataDxfId="12"/>
    <tableColumn id="28" name="FT " dataDxfId="11"/>
    <tableColumn id="30" name="IT/ VR " dataDxfId="10">
      <calculatedColumnFormula>IF(Tabella5[[#This Row],[IT ]]=0," ",Tabella5[[#This Row],[FT ]]/$AO$2)</calculatedColumnFormula>
    </tableColumn>
    <tableColumn id="31" name="FT / VR" dataDxfId="9">
      <calculatedColumnFormula>IF(Tabella5[[#This Row],[FT ]]=0," ",Tabella5[[#This Row],[FT ]]/$AO$2)</calculatedColumnFormula>
    </tableColumn>
    <tableColumn id="32" name="IT/ VL" dataDxfId="8">
      <calculatedColumnFormula>IF(Tabella5[[#This Row],[IT ]]=0,".",Tabella5[[#This Row],[IT ]]/$AO$3)</calculatedColumnFormula>
    </tableColumn>
    <tableColumn id="13" name="FT/VL   " dataDxfId="7">
      <calculatedColumnFormula>IF(Tabella5[[#This Row],[FT ]]=0,".",Tabella5[[#This Row],[FT ]]/$AO$3)</calculatedColumnFormula>
    </tableColumn>
    <tableColumn id="22" name=" &gt;  1/10 VL" dataDxfId="6">
      <calculatedColumnFormula>IF(Tabella5[[#This Row],[IT ]]&gt;$AO$3/10,"&gt;1/10VL",IF(Tabella5[[#This Row],[FT ]]&gt;$AO$3/10,"&gt;1/10VL","."))</calculatedColumnFormula>
    </tableColumn>
    <tableColumn id="20" name="casi" dataDxfId="5"/>
    <tableColumn id="14" name=" VR" dataDxfId="4">
      <calculatedColumnFormula>IF(Tabella5[[#This Row],[IT ]]&gt;$AO$2,"1",(IF(Tabella5[[#This Row],[FT ]]&gt;$AO$2,"1",".")))</calculatedColumnFormula>
    </tableColumn>
    <tableColumn id="33" name=" VL" dataDxfId="3">
      <calculatedColumnFormula>IF(Tabella5[[#This Row],[IT ]]&gt;$AO$3,1,IF(Tabella5[[#This Row],[FT ]]&gt;$AO$3,1,"."))</calculatedColumnFormula>
    </tableColumn>
  </tableColumns>
  <tableStyleInfo name="TableStyleLight1" showFirstColumn="0" showLastColumn="0" showRowStripes="1" showColumnStripes="0"/>
</table>
</file>

<file path=xl/tables/table2.xml><?xml version="1.0" encoding="utf-8"?>
<table xmlns="http://schemas.openxmlformats.org/spreadsheetml/2006/main" id="2" name="Tabella2" displayName="Tabella2" ref="AQ5:AQ31" totalsRowShown="0" headerRowDxfId="2" dataDxfId="1">
  <autoFilter ref="AQ5:AQ31"/>
  <tableColumns count="1">
    <tableColumn id="1" name="NOTE" dataDxfId="0"/>
  </tableColumns>
  <tableStyleInfo name="TableStyleLight1" showFirstColumn="0" showLastColumn="0" showRowStripes="1" showColumnStripes="0"/>
</table>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Carta">
  <a:themeElements>
    <a:clrScheme name="Carta">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Carta">
      <a:majorFont>
        <a:latin typeface="Constantia"/>
        <a:ea typeface=""/>
        <a:cs typeface=""/>
        <a:font script="Jpan" typeface="HG明朝E"/>
        <a:font script="Hang" typeface="궁서"/>
        <a:font script="Hans" typeface="华文新魏"/>
        <a:font script="Hant" typeface="標楷體"/>
        <a:font script="Arab" typeface="Times New Roman"/>
        <a:font script="Hebr" typeface="Times New Roman"/>
        <a:font script="Thai" typeface="Browall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onstantia"/>
        <a:ea typeface=""/>
        <a:cs typeface=""/>
        <a:font script="Jpan" typeface="HG明朝E"/>
        <a:font script="Hang" typeface="궁서"/>
        <a:font script="Hans" typeface="华文新魏"/>
        <a:font script="Hant" typeface="標楷體"/>
        <a:font script="Arab" typeface="Times New Roman"/>
        <a:font script="Hebr" typeface="Times New Roman"/>
        <a:font script="Thai" typeface="Browall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Carta">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blipFill>
          <a:blip xmlns:r="http://schemas.openxmlformats.org/officeDocument/2006/relationships" r:embed="rId1">
            <a:duotone>
              <a:schemeClr val="phClr">
                <a:shade val="55000"/>
                <a:alpha val="20000"/>
              </a:schemeClr>
              <a:schemeClr val="phClr">
                <a:tint val="40000"/>
                <a:shade val="90000"/>
                <a:satMod val="60000"/>
                <a:alpha val="20000"/>
              </a:schemeClr>
            </a:duotone>
          </a:blip>
          <a:tile tx="0" ty="0" sx="58000" sy="38000" flip="none" algn="tl"/>
        </a:blipFill>
        <a:blipFill>
          <a:blip xmlns:r="http://schemas.openxmlformats.org/officeDocument/2006/relationships" r:embed="rId2">
            <a:duotone>
              <a:schemeClr val="phClr">
                <a:shade val="12000"/>
                <a:satMod val="240000"/>
              </a:schemeClr>
              <a:schemeClr val="phClr">
                <a:tint val="65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sheetPr>
  <dimension ref="A1:AV111"/>
  <sheetViews>
    <sheetView tabSelected="1" zoomScale="136" zoomScaleNormal="136" workbookViewId="0">
      <pane xSplit="3" ySplit="5" topLeftCell="Q6" activePane="bottomRight" state="frozen"/>
      <selection pane="topRight" activeCell="D1" sqref="D1"/>
      <selection pane="bottomLeft" activeCell="A6" sqref="A6"/>
      <selection pane="bottomRight" activeCell="AG2" sqref="AG2"/>
    </sheetView>
  </sheetViews>
  <sheetFormatPr defaultRowHeight="15" outlineLevelCol="1" x14ac:dyDescent="0.25"/>
  <cols>
    <col min="1" max="1" width="3.5" customWidth="1"/>
    <col min="2" max="2" width="6.875" customWidth="1"/>
    <col min="3" max="3" width="19.125" customWidth="1"/>
    <col min="4" max="4" width="2" style="19" customWidth="1"/>
    <col min="5" max="5" width="8.375" style="224" hidden="1" customWidth="1" outlineLevel="1"/>
    <col min="6" max="6" width="4.5" style="99" hidden="1" customWidth="1" outlineLevel="1"/>
    <col min="7" max="7" width="4.875" style="31" hidden="1" customWidth="1" outlineLevel="1"/>
    <col min="8" max="8" width="1.875" style="19" customWidth="1" collapsed="1"/>
    <col min="9" max="9" width="24.5" hidden="1" customWidth="1" outlineLevel="1"/>
    <col min="10" max="10" width="7.5" hidden="1" customWidth="1" outlineLevel="1"/>
    <col min="11" max="11" width="6.625" style="31" hidden="1" customWidth="1" outlineLevel="1"/>
    <col min="12" max="12" width="1.5" style="19" customWidth="1" collapsed="1"/>
    <col min="13" max="13" width="5.5" style="31" hidden="1" customWidth="1" outlineLevel="1"/>
    <col min="14" max="14" width="6" style="31" hidden="1" customWidth="1" outlineLevel="1"/>
    <col min="15" max="15" width="8" style="31" hidden="1" customWidth="1" outlineLevel="1"/>
    <col min="16" max="16" width="1.625" customWidth="1" collapsed="1"/>
    <col min="17" max="17" width="4.875" style="31" customWidth="1"/>
    <col min="18" max="18" width="5.125" customWidth="1"/>
    <col min="19" max="19" width="4.75" customWidth="1"/>
    <col min="20" max="20" width="5.5" style="32" hidden="1" customWidth="1" outlineLevel="1"/>
    <col min="21" max="21" width="4.75" hidden="1" customWidth="1" outlineLevel="1"/>
    <col min="22" max="22" width="6.125" hidden="1" customWidth="1" outlineLevel="1"/>
    <col min="23" max="23" width="5" hidden="1" customWidth="1" outlineLevel="1"/>
    <col min="24" max="24" width="5.75" hidden="1" customWidth="1" outlineLevel="1"/>
    <col min="25" max="25" width="7.5" hidden="1" customWidth="1" outlineLevel="1"/>
    <col min="26" max="26" width="3" style="4" customWidth="1" collapsed="1"/>
    <col min="27" max="27" width="4.625" style="35" customWidth="1" outlineLevel="1"/>
    <col min="28" max="28" width="6.375" customWidth="1" outlineLevel="1"/>
    <col min="29" max="29" width="5.375" customWidth="1" outlineLevel="1"/>
    <col min="30" max="30" width="2.75" customWidth="1"/>
    <col min="31" max="31" width="5.375" customWidth="1"/>
    <col min="32" max="32" width="5.125" customWidth="1"/>
    <col min="33" max="33" width="5.5" customWidth="1"/>
    <col min="34" max="34" width="5.125" hidden="1" customWidth="1" outlineLevel="1"/>
    <col min="35" max="35" width="6" hidden="1" customWidth="1" outlineLevel="1"/>
    <col min="36" max="36" width="5.875" style="31" hidden="1" customWidth="1" outlineLevel="1"/>
    <col min="37" max="37" width="5.25" hidden="1" customWidth="1" outlineLevel="1"/>
    <col min="38" max="38" width="7.5" hidden="1" customWidth="1" outlineLevel="1"/>
    <col min="39" max="39" width="3" customWidth="1" collapsed="1"/>
    <col min="40" max="40" width="5.875" customWidth="1" outlineLevel="1"/>
    <col min="41" max="41" width="5.125" style="38" customWidth="1" outlineLevel="1"/>
    <col min="42" max="42" width="3.5" customWidth="1"/>
    <col min="43" max="43" width="79.25" style="3" customWidth="1"/>
    <col min="44" max="48" width="9" style="3"/>
  </cols>
  <sheetData>
    <row r="1" spans="1:48" ht="24.75" customHeight="1" x14ac:dyDescent="0.25">
      <c r="A1" s="262" t="s">
        <v>53</v>
      </c>
      <c r="B1" s="262"/>
      <c r="C1" s="90"/>
      <c r="D1" s="260" t="s">
        <v>104</v>
      </c>
      <c r="E1" s="266" t="s">
        <v>104</v>
      </c>
      <c r="F1" s="266"/>
      <c r="G1" s="267"/>
      <c r="H1" s="289" t="s">
        <v>169</v>
      </c>
      <c r="I1" s="290" t="s">
        <v>167</v>
      </c>
      <c r="J1" s="290"/>
      <c r="K1" s="291"/>
      <c r="L1" s="293" t="s">
        <v>34</v>
      </c>
      <c r="M1" s="261" t="s">
        <v>34</v>
      </c>
      <c r="N1" s="261"/>
      <c r="O1" s="261"/>
      <c r="P1" s="292" t="s">
        <v>20</v>
      </c>
      <c r="Q1" s="112"/>
      <c r="R1" s="275" t="s">
        <v>183</v>
      </c>
      <c r="S1" s="276"/>
      <c r="T1" s="276"/>
      <c r="U1" s="276"/>
      <c r="V1" s="276"/>
      <c r="W1" s="276"/>
      <c r="X1" s="276"/>
      <c r="Y1" s="277"/>
      <c r="Z1" s="325" t="s">
        <v>54</v>
      </c>
      <c r="AA1" s="326" t="s">
        <v>236</v>
      </c>
      <c r="AB1" s="326"/>
      <c r="AC1" s="327">
        <v>0.35</v>
      </c>
      <c r="AD1" s="272" t="s">
        <v>21</v>
      </c>
      <c r="AE1" s="124"/>
      <c r="AF1" s="324" t="s">
        <v>235</v>
      </c>
      <c r="AG1" s="241"/>
      <c r="AH1" s="241"/>
      <c r="AI1" s="241"/>
      <c r="AJ1" s="241"/>
      <c r="AK1" s="241"/>
      <c r="AL1" s="242"/>
      <c r="AM1" s="294" t="s">
        <v>54</v>
      </c>
      <c r="AN1" s="26"/>
      <c r="AO1" s="36"/>
      <c r="AP1" s="20"/>
    </row>
    <row r="2" spans="1:48" ht="23.25" customHeight="1" x14ac:dyDescent="0.25">
      <c r="A2" s="283"/>
      <c r="B2" s="283"/>
      <c r="C2" s="284"/>
      <c r="D2" s="260"/>
      <c r="E2" s="220"/>
      <c r="F2" s="102"/>
      <c r="G2" s="103"/>
      <c r="H2" s="289"/>
      <c r="I2" s="264" t="s">
        <v>105</v>
      </c>
      <c r="J2" s="264"/>
      <c r="K2" s="265"/>
      <c r="L2" s="293"/>
      <c r="M2" s="109"/>
      <c r="N2" s="109"/>
      <c r="O2" s="109"/>
      <c r="P2" s="292"/>
      <c r="Q2" s="111"/>
      <c r="R2" s="239"/>
      <c r="S2" s="236"/>
      <c r="T2" s="237"/>
      <c r="U2" s="231"/>
      <c r="V2" s="113"/>
      <c r="W2" s="113"/>
      <c r="X2" s="231"/>
      <c r="Y2" s="238"/>
      <c r="Z2" s="325"/>
      <c r="AA2" s="328" t="s">
        <v>61</v>
      </c>
      <c r="AB2" s="328"/>
      <c r="AC2" s="329">
        <v>25</v>
      </c>
      <c r="AD2" s="272"/>
      <c r="AE2" s="120"/>
      <c r="AF2" s="243"/>
      <c r="AG2" s="121"/>
      <c r="AH2" s="122"/>
      <c r="AI2" s="122"/>
      <c r="AJ2" s="122"/>
      <c r="AK2" s="123"/>
      <c r="AL2" s="244"/>
      <c r="AM2" s="294"/>
      <c r="AN2" s="29" t="s">
        <v>56</v>
      </c>
      <c r="AO2" s="322">
        <v>2</v>
      </c>
      <c r="AP2" s="20"/>
    </row>
    <row r="3" spans="1:48" s="16" customFormat="1" ht="23.25" customHeight="1" x14ac:dyDescent="0.25">
      <c r="A3" s="262" t="s">
        <v>166</v>
      </c>
      <c r="B3" s="262"/>
      <c r="C3" s="95" t="s">
        <v>168</v>
      </c>
      <c r="D3" s="260"/>
      <c r="E3" s="221"/>
      <c r="F3" s="104"/>
      <c r="G3" s="105"/>
      <c r="H3" s="289"/>
      <c r="I3" s="41"/>
      <c r="J3" s="41"/>
      <c r="K3" s="43"/>
      <c r="L3" s="293"/>
      <c r="M3" s="258" t="s">
        <v>63</v>
      </c>
      <c r="N3" s="258" t="s">
        <v>65</v>
      </c>
      <c r="O3" s="258" t="s">
        <v>66</v>
      </c>
      <c r="P3" s="292"/>
      <c r="Q3" s="271" t="s">
        <v>58</v>
      </c>
      <c r="R3" s="288" t="s">
        <v>182</v>
      </c>
      <c r="S3" s="271"/>
      <c r="T3" s="287" t="s">
        <v>44</v>
      </c>
      <c r="U3" s="271" t="s">
        <v>52</v>
      </c>
      <c r="V3" s="271"/>
      <c r="W3" s="268" t="s">
        <v>67</v>
      </c>
      <c r="X3" s="269"/>
      <c r="Y3" s="270"/>
      <c r="Z3" s="325"/>
      <c r="AA3" s="330" t="s">
        <v>48</v>
      </c>
      <c r="AB3" s="330"/>
      <c r="AC3" s="329">
        <v>10</v>
      </c>
      <c r="AD3" s="272"/>
      <c r="AE3" s="263" t="s">
        <v>59</v>
      </c>
      <c r="AF3" s="278" t="s">
        <v>182</v>
      </c>
      <c r="AG3" s="279"/>
      <c r="AH3" s="125"/>
      <c r="AI3" s="125"/>
      <c r="AJ3" s="125"/>
      <c r="AK3" s="126"/>
      <c r="AL3" s="245"/>
      <c r="AM3" s="294"/>
      <c r="AN3" s="29" t="s">
        <v>51</v>
      </c>
      <c r="AO3" s="323">
        <v>30</v>
      </c>
      <c r="AP3" s="40"/>
      <c r="AQ3" s="15"/>
      <c r="AR3" s="15"/>
      <c r="AS3" s="15"/>
      <c r="AT3" s="15"/>
      <c r="AU3" s="15"/>
      <c r="AV3" s="15"/>
    </row>
    <row r="4" spans="1:48" s="42" customFormat="1" ht="28.5" customHeight="1" x14ac:dyDescent="0.25">
      <c r="A4" s="285"/>
      <c r="B4" s="285"/>
      <c r="C4" s="286"/>
      <c r="D4" s="260"/>
      <c r="E4" s="221"/>
      <c r="F4" s="104"/>
      <c r="G4" s="106" t="s">
        <v>99</v>
      </c>
      <c r="H4" s="289"/>
      <c r="I4" s="41"/>
      <c r="J4" s="273" t="s">
        <v>138</v>
      </c>
      <c r="K4" s="274"/>
      <c r="L4" s="293"/>
      <c r="M4" s="259"/>
      <c r="N4" s="259"/>
      <c r="O4" s="258"/>
      <c r="P4" s="292"/>
      <c r="Q4" s="271"/>
      <c r="R4" s="288"/>
      <c r="S4" s="271"/>
      <c r="T4" s="287"/>
      <c r="U4" s="271"/>
      <c r="V4" s="271"/>
      <c r="W4" s="232"/>
      <c r="X4" s="233"/>
      <c r="Y4" s="240" t="s">
        <v>68</v>
      </c>
      <c r="Z4" s="325"/>
      <c r="AA4" s="331" t="s">
        <v>47</v>
      </c>
      <c r="AB4" s="331"/>
      <c r="AC4" s="331"/>
      <c r="AD4" s="272"/>
      <c r="AE4" s="263"/>
      <c r="AF4" s="280"/>
      <c r="AG4" s="279"/>
      <c r="AH4" s="127"/>
      <c r="AI4" s="127"/>
      <c r="AJ4" s="127"/>
      <c r="AK4" s="127"/>
      <c r="AL4" s="246" t="s">
        <v>68</v>
      </c>
      <c r="AM4" s="294"/>
      <c r="AN4" s="281" t="s">
        <v>47</v>
      </c>
      <c r="AO4" s="282"/>
      <c r="AP4" s="40"/>
      <c r="AQ4" s="40"/>
      <c r="AR4" s="40"/>
      <c r="AS4" s="40"/>
      <c r="AT4" s="40"/>
      <c r="AU4" s="40"/>
      <c r="AV4" s="40"/>
    </row>
    <row r="5" spans="1:48" s="148" customFormat="1" ht="28.5" customHeight="1" x14ac:dyDescent="0.25">
      <c r="A5" s="132" t="s">
        <v>0</v>
      </c>
      <c r="B5" s="132" t="s">
        <v>1</v>
      </c>
      <c r="C5" s="28" t="s">
        <v>2</v>
      </c>
      <c r="D5" s="142" t="s">
        <v>111</v>
      </c>
      <c r="E5" s="222" t="s">
        <v>97</v>
      </c>
      <c r="F5" s="143" t="s">
        <v>98</v>
      </c>
      <c r="G5" s="144" t="s">
        <v>101</v>
      </c>
      <c r="H5" s="145" t="s">
        <v>110</v>
      </c>
      <c r="I5" s="94" t="s">
        <v>49</v>
      </c>
      <c r="J5" s="94" t="s">
        <v>139</v>
      </c>
      <c r="K5" s="94" t="s">
        <v>140</v>
      </c>
      <c r="L5" s="158" t="s">
        <v>109</v>
      </c>
      <c r="M5" s="107" t="s">
        <v>62</v>
      </c>
      <c r="N5" s="107" t="s">
        <v>64</v>
      </c>
      <c r="O5" s="108" t="s">
        <v>100</v>
      </c>
      <c r="P5" s="146" t="s">
        <v>108</v>
      </c>
      <c r="Q5" s="33" t="s">
        <v>50</v>
      </c>
      <c r="R5" s="114" t="s">
        <v>3</v>
      </c>
      <c r="S5" s="115" t="s">
        <v>4</v>
      </c>
      <c r="T5" s="133" t="s">
        <v>43</v>
      </c>
      <c r="U5" s="134" t="s">
        <v>5</v>
      </c>
      <c r="V5" s="134" t="s">
        <v>6</v>
      </c>
      <c r="W5" s="135" t="s">
        <v>60</v>
      </c>
      <c r="X5" s="136" t="s">
        <v>7</v>
      </c>
      <c r="Y5" s="137" t="s">
        <v>69</v>
      </c>
      <c r="Z5" s="138" t="s">
        <v>116</v>
      </c>
      <c r="AA5" s="139" t="s">
        <v>45</v>
      </c>
      <c r="AB5" s="33" t="s">
        <v>8</v>
      </c>
      <c r="AC5" s="33" t="s">
        <v>46</v>
      </c>
      <c r="AD5" s="157" t="s">
        <v>115</v>
      </c>
      <c r="AE5" s="149" t="s">
        <v>107</v>
      </c>
      <c r="AF5" s="153" t="s">
        <v>9</v>
      </c>
      <c r="AG5" s="154" t="s">
        <v>10</v>
      </c>
      <c r="AH5" s="150" t="s">
        <v>11</v>
      </c>
      <c r="AI5" s="150" t="s">
        <v>55</v>
      </c>
      <c r="AJ5" s="150" t="s">
        <v>57</v>
      </c>
      <c r="AK5" s="151" t="s">
        <v>12</v>
      </c>
      <c r="AL5" s="152" t="s">
        <v>106</v>
      </c>
      <c r="AM5" s="140" t="s">
        <v>112</v>
      </c>
      <c r="AN5" s="130" t="s">
        <v>113</v>
      </c>
      <c r="AO5" s="131" t="s">
        <v>114</v>
      </c>
      <c r="AP5" s="141"/>
      <c r="AQ5" s="225" t="s">
        <v>141</v>
      </c>
      <c r="AR5" s="147"/>
      <c r="AS5" s="147"/>
      <c r="AT5" s="147"/>
      <c r="AU5" s="147"/>
      <c r="AV5" s="147"/>
    </row>
    <row r="6" spans="1:48" s="16" customFormat="1" ht="28.5" customHeight="1" x14ac:dyDescent="0.25">
      <c r="A6" s="21"/>
      <c r="B6" s="101">
        <v>38441</v>
      </c>
      <c r="C6" s="6" t="s">
        <v>13</v>
      </c>
      <c r="D6" s="93"/>
      <c r="E6" s="223">
        <v>23831</v>
      </c>
      <c r="F6" s="100">
        <f t="shared" ref="F6:F31" si="0">(B6-E6)/365.25</f>
        <v>40</v>
      </c>
      <c r="G6" s="91" t="s">
        <v>102</v>
      </c>
      <c r="H6" s="92"/>
      <c r="I6" s="228" t="s">
        <v>14</v>
      </c>
      <c r="J6" s="227">
        <v>10</v>
      </c>
      <c r="K6" s="30">
        <v>10</v>
      </c>
      <c r="L6" s="110"/>
      <c r="M6" s="91" t="s">
        <v>71</v>
      </c>
      <c r="N6" s="91">
        <v>5</v>
      </c>
      <c r="O6" s="91">
        <v>1.25</v>
      </c>
      <c r="P6" s="116"/>
      <c r="Q6" s="91">
        <v>4.8</v>
      </c>
      <c r="R6" s="97">
        <v>35</v>
      </c>
      <c r="S6" s="98">
        <v>26</v>
      </c>
      <c r="T6" s="96">
        <f>IF(Tabella5[[#This Row],[FT]]=0," ",Tabella5[[#This Row],[FT]]-Tabella5[[#This Row],[IT]])</f>
        <v>-9</v>
      </c>
      <c r="U6" s="7">
        <f>IF(Tabella5[[#This Row],[IT]]=0," ",Tabella5[[#This Row],[IT]]/$AC$1)</f>
        <v>100</v>
      </c>
      <c r="V6" s="7">
        <f>IF(Tabella5[[#This Row],[FT]]=0,"",Tabella5[[#This Row],[FT]]/$AC$1)</f>
        <v>74.285714285714292</v>
      </c>
      <c r="W6" s="44">
        <f>IF(Tabella5[[#This Row],[IT]]=0,".",Tabella5[[#This Row],[IT]]/$AC$2)</f>
        <v>1.4</v>
      </c>
      <c r="X6" s="45">
        <f>IF(Tabella5[[#This Row],[FT]]=0,".",Tabella5[[#This Row],[FT]]/$AC$2)</f>
        <v>1.04</v>
      </c>
      <c r="Y6" s="117" t="str">
        <f>IF(Tabella5[[#This Row],[IT]]&gt;$AC$2/10,"&gt;1/10VL",IF(Tabella5[[#This Row],[FT]]&gt;$AC$2/10,"&gt;1/10VL","."))</f>
        <v>&gt;1/10VL</v>
      </c>
      <c r="Z6" s="119"/>
      <c r="AA6" s="39">
        <f>IF(Tabella5[[#This Row],[IT]]&gt;$AC$1,1,(IF(Tabella5[[#This Row],[FT]]&gt;$AC$1,1,".")))</f>
        <v>1</v>
      </c>
      <c r="AB6" s="39">
        <f>IF(Tabella5[[#This Row],[IT]]&gt;$AC$2,1,(IF(Tabella5[[#This Row],[FT]]&gt;$AC$2,1,".")))</f>
        <v>1</v>
      </c>
      <c r="AC6" s="39" t="str">
        <f>IF(Tabella5[[#This Row],[FT]]-Tabella5[[#This Row],[IT]]&gt;$AC$3,1,".")</f>
        <v>.</v>
      </c>
      <c r="AD6" s="156"/>
      <c r="AE6" s="10">
        <v>0.1</v>
      </c>
      <c r="AF6" s="11">
        <v>0.1</v>
      </c>
      <c r="AG6" s="12">
        <v>31</v>
      </c>
      <c r="AH6" s="13">
        <f>IF(Tabella5[[#This Row],[IT ]]=0," ",Tabella5[[#This Row],[IT ]]/$AO$2)</f>
        <v>0.05</v>
      </c>
      <c r="AI6" s="14">
        <f>IF(Tabella5[[#This Row],[FT ]]=0," ",Tabella5[[#This Row],[FT ]]/$AO$2)</f>
        <v>15.5</v>
      </c>
      <c r="AJ6" s="13">
        <f>IF(Tabella5[[#This Row],[IT ]]=0,".",Tabella5[[#This Row],[IT ]]/$AO$3)</f>
        <v>3.3333333333333335E-3</v>
      </c>
      <c r="AK6" s="24">
        <f>IF(Tabella5[[#This Row],[FT ]]=0,".",Tabella5[[#This Row],[FT ]]/$AO$3)</f>
        <v>1.0333333333333334</v>
      </c>
      <c r="AL6" s="117" t="str">
        <f>IF(Tabella5[[#This Row],[IT ]]&gt;$AO$3/10,"&gt;1/10VL",IF(Tabella5[[#This Row],[FT ]]&gt;$AO$3/10,"&gt;1/10VL","."))</f>
        <v>&gt;1/10VL</v>
      </c>
      <c r="AM6" s="128"/>
      <c r="AN6" s="9" t="str">
        <f>IF(Tabella5[[#This Row],[IT ]]&gt;$AO$2,"1",(IF(Tabella5[[#This Row],[FT ]]&gt;$AO$2,"1",".")))</f>
        <v>1</v>
      </c>
      <c r="AO6" s="37">
        <f>IF(Tabella5[[#This Row],[IT ]]&gt;$AO$3,1,IF(Tabella5[[#This Row],[FT ]]&gt;$AO$3,1,"."))</f>
        <v>1</v>
      </c>
      <c r="AP6" s="5"/>
      <c r="AQ6" s="226"/>
      <c r="AR6" s="15"/>
      <c r="AS6" s="15"/>
      <c r="AT6" s="15"/>
      <c r="AU6" s="15"/>
      <c r="AV6" s="15"/>
    </row>
    <row r="7" spans="1:48" s="16" customFormat="1" ht="28.5" customHeight="1" x14ac:dyDescent="0.25">
      <c r="A7" s="21"/>
      <c r="B7" s="101">
        <v>39873</v>
      </c>
      <c r="C7" s="6" t="s">
        <v>15</v>
      </c>
      <c r="D7" s="93"/>
      <c r="E7" s="223">
        <v>19487</v>
      </c>
      <c r="F7" s="100">
        <f t="shared" si="0"/>
        <v>55.813826146475016</v>
      </c>
      <c r="G7" s="91" t="s">
        <v>103</v>
      </c>
      <c r="H7" s="92"/>
      <c r="I7" s="228" t="s">
        <v>31</v>
      </c>
      <c r="J7" s="227">
        <v>7</v>
      </c>
      <c r="K7" s="30">
        <v>7</v>
      </c>
      <c r="L7" s="110"/>
      <c r="M7" s="91" t="s">
        <v>71</v>
      </c>
      <c r="N7" s="91">
        <v>10</v>
      </c>
      <c r="O7" s="91">
        <v>2.5</v>
      </c>
      <c r="P7" s="116"/>
      <c r="Q7" s="91">
        <v>0.5</v>
      </c>
      <c r="R7" s="97">
        <v>3.5</v>
      </c>
      <c r="S7" s="98">
        <v>0.35</v>
      </c>
      <c r="T7" s="96">
        <f>IF(Tabella5[[#This Row],[FT]]=0," ",Tabella5[[#This Row],[FT]]-Tabella5[[#This Row],[IT]])</f>
        <v>-3.15</v>
      </c>
      <c r="U7" s="7">
        <f>IF(Tabella5[[#This Row],[IT]]=0," ",Tabella5[[#This Row],[IT]]/$AC$1)</f>
        <v>10</v>
      </c>
      <c r="V7" s="7">
        <f>IF(Tabella5[[#This Row],[FT]]=0,"",Tabella5[[#This Row],[FT]]/$AC$1)</f>
        <v>1</v>
      </c>
      <c r="W7" s="46">
        <f>IF(Tabella5[[#This Row],[IT]]=0,".",Tabella5[[#This Row],[IT]]/$AC$2)</f>
        <v>0.14000000000000001</v>
      </c>
      <c r="X7" s="45">
        <f>IF(Tabella5[[#This Row],[FT]]=0,".",Tabella5[[#This Row],[FT]]/$AC$2)</f>
        <v>1.3999999999999999E-2</v>
      </c>
      <c r="Y7" s="117" t="str">
        <f>IF(Tabella5[[#This Row],[IT]]&gt;$AC$2/10,"&gt;1/10VL",IF(Tabella5[[#This Row],[FT]]&gt;$AC$2/10,"&gt;1/10VL","."))</f>
        <v>&gt;1/10VL</v>
      </c>
      <c r="Z7" s="119"/>
      <c r="AA7" s="39">
        <f>IF(Tabella5[[#This Row],[IT]]&gt;$AC$1,1,(IF(Tabella5[[#This Row],[FT]]&gt;$AC$1,1,".")))</f>
        <v>1</v>
      </c>
      <c r="AB7" s="39" t="str">
        <f>IF(Tabella5[[#This Row],[IT]]&gt;$AC$2,1,(IF(Tabella5[[#This Row],[FT]]&gt;$AC$2,1,".")))</f>
        <v>.</v>
      </c>
      <c r="AC7" s="39" t="str">
        <f>IF(Tabella5[[#This Row],[FT]]-Tabella5[[#This Row],[IT]]&gt;$AC$3,1,".")</f>
        <v>.</v>
      </c>
      <c r="AD7" s="156"/>
      <c r="AE7" s="10">
        <v>0.2</v>
      </c>
      <c r="AF7" s="11">
        <v>2</v>
      </c>
      <c r="AG7" s="12">
        <v>1.52</v>
      </c>
      <c r="AH7" s="13">
        <f>IF(Tabella5[[#This Row],[IT ]]=0," ",Tabella5[[#This Row],[IT ]]/$AO$2)</f>
        <v>1</v>
      </c>
      <c r="AI7" s="14">
        <f>IF(Tabella5[[#This Row],[FT ]]=0," ",Tabella5[[#This Row],[FT ]]/$AO$2)</f>
        <v>0.76</v>
      </c>
      <c r="AJ7" s="13">
        <f>IF(Tabella5[[#This Row],[IT ]]=0,".",Tabella5[[#This Row],[IT ]]/$AO$3)</f>
        <v>6.6666666666666666E-2</v>
      </c>
      <c r="AK7" s="24">
        <f>IF(Tabella5[[#This Row],[FT ]]=0,".",Tabella5[[#This Row],[FT ]]/$AO$3)</f>
        <v>5.0666666666666665E-2</v>
      </c>
      <c r="AL7" s="117" t="str">
        <f>IF(Tabella5[[#This Row],[IT ]]&gt;$AO$3/10,"&gt;1/10VL",IF(Tabella5[[#This Row],[FT ]]&gt;$AO$3/10,"&gt;1/10VL","."))</f>
        <v>.</v>
      </c>
      <c r="AM7" s="128"/>
      <c r="AN7" s="9" t="str">
        <f>IF(Tabella5[[#This Row],[IT ]]&gt;$AO$2,"1",(IF(Tabella5[[#This Row],[FT ]]&gt;$AO$2,"1",".")))</f>
        <v>.</v>
      </c>
      <c r="AO7" s="37" t="str">
        <f>IF(Tabella5[[#This Row],[IT ]]&gt;$AO$3,1,IF(Tabella5[[#This Row],[FT ]]&gt;$AO$3,1,"."))</f>
        <v>.</v>
      </c>
      <c r="AP7" s="5"/>
      <c r="AQ7" s="226"/>
      <c r="AR7" s="15"/>
      <c r="AS7" s="15"/>
      <c r="AT7" s="15"/>
      <c r="AU7" s="15"/>
      <c r="AV7" s="15"/>
    </row>
    <row r="8" spans="1:48" s="16" customFormat="1" ht="28.5" customHeight="1" x14ac:dyDescent="0.25">
      <c r="A8" s="21"/>
      <c r="B8" s="101">
        <v>39873</v>
      </c>
      <c r="C8" s="6" t="s">
        <v>16</v>
      </c>
      <c r="D8" s="93"/>
      <c r="E8" s="223">
        <v>27668</v>
      </c>
      <c r="F8" s="100">
        <f t="shared" si="0"/>
        <v>33.4154688569473</v>
      </c>
      <c r="G8" s="91" t="s">
        <v>103</v>
      </c>
      <c r="H8" s="92"/>
      <c r="I8" s="228" t="s">
        <v>70</v>
      </c>
      <c r="J8" s="227">
        <v>10</v>
      </c>
      <c r="K8" s="30">
        <v>8</v>
      </c>
      <c r="L8" s="110"/>
      <c r="M8" s="91" t="s">
        <v>72</v>
      </c>
      <c r="N8" s="91"/>
      <c r="O8" s="91"/>
      <c r="P8" s="116"/>
      <c r="Q8" s="91">
        <v>1.2</v>
      </c>
      <c r="R8" s="97">
        <v>1.39</v>
      </c>
      <c r="S8" s="98">
        <v>2.4</v>
      </c>
      <c r="T8" s="96">
        <f>IF(Tabella5[[#This Row],[FT]]=0," ",Tabella5[[#This Row],[FT]]-Tabella5[[#This Row],[IT]])</f>
        <v>1.01</v>
      </c>
      <c r="U8" s="7">
        <f>IF(Tabella5[[#This Row],[IT]]=0," ",Tabella5[[#This Row],[IT]]/$AC$1)</f>
        <v>3.9714285714285715</v>
      </c>
      <c r="V8" s="7">
        <f>IF(Tabella5[[#This Row],[FT]]=0,"",Tabella5[[#This Row],[FT]]/$AC$1)</f>
        <v>6.8571428571428577</v>
      </c>
      <c r="W8" s="46">
        <f>IF(Tabella5[[#This Row],[IT]]=0,".",Tabella5[[#This Row],[IT]]/$AC$2)</f>
        <v>5.5599999999999997E-2</v>
      </c>
      <c r="X8" s="45">
        <f>IF(Tabella5[[#This Row],[FT]]=0,".",Tabella5[[#This Row],[FT]]/$AC$2)</f>
        <v>9.6000000000000002E-2</v>
      </c>
      <c r="Y8" s="117" t="str">
        <f>IF(Tabella5[[#This Row],[IT]]&gt;$AC$2/10,"&gt;1/10VL",IF(Tabella5[[#This Row],[FT]]&gt;$AC$2/10,"&gt;1/10VL","."))</f>
        <v>.</v>
      </c>
      <c r="Z8" s="119"/>
      <c r="AA8" s="39">
        <f>IF(Tabella5[[#This Row],[IT]]&gt;$AC$1,1,(IF(Tabella5[[#This Row],[FT]]&gt;$AC$1,1,".")))</f>
        <v>1</v>
      </c>
      <c r="AB8" s="39" t="str">
        <f>IF(Tabella5[[#This Row],[IT]]&gt;$AC$2,1,(IF(Tabella5[[#This Row],[FT]]&gt;$AC$2,1,".")))</f>
        <v>.</v>
      </c>
      <c r="AC8" s="39" t="str">
        <f>IF(Tabella5[[#This Row],[FT]]-Tabella5[[#This Row],[IT]]&gt;$AC$3,1,".")</f>
        <v>.</v>
      </c>
      <c r="AD8" s="156"/>
      <c r="AE8" s="10">
        <v>0.1</v>
      </c>
      <c r="AF8" s="11">
        <v>1.01</v>
      </c>
      <c r="AG8" s="12">
        <v>2</v>
      </c>
      <c r="AH8" s="13">
        <f>IF(Tabella5[[#This Row],[IT ]]=0," ",Tabella5[[#This Row],[IT ]]/$AO$2)</f>
        <v>0.505</v>
      </c>
      <c r="AI8" s="14">
        <f>IF(Tabella5[[#This Row],[FT ]]=0," ",Tabella5[[#This Row],[FT ]]/$AO$2)</f>
        <v>1</v>
      </c>
      <c r="AJ8" s="13">
        <f>IF(Tabella5[[#This Row],[IT ]]=0,".",Tabella5[[#This Row],[IT ]]/$AO$3)</f>
        <v>3.3666666666666664E-2</v>
      </c>
      <c r="AK8" s="24">
        <f>IF(Tabella5[[#This Row],[FT ]]=0,".",Tabella5[[#This Row],[FT ]]/$AO$3)</f>
        <v>6.6666666666666666E-2</v>
      </c>
      <c r="AL8" s="117" t="str">
        <f>IF(Tabella5[[#This Row],[IT ]]&gt;$AO$3/10,"&gt;1/10VL",IF(Tabella5[[#This Row],[FT ]]&gt;$AO$3/10,"&gt;1/10VL","."))</f>
        <v>.</v>
      </c>
      <c r="AM8" s="128"/>
      <c r="AN8" s="9" t="str">
        <f>IF(Tabella5[[#This Row],[IT ]]&gt;$AO$2,"1",(IF(Tabella5[[#This Row],[FT ]]&gt;$AO$2,"1",".")))</f>
        <v>.</v>
      </c>
      <c r="AO8" s="37" t="str">
        <f>IF(Tabella5[[#This Row],[IT ]]&gt;$AO$3,1,IF(Tabella5[[#This Row],[FT ]]&gt;$AO$3,1,"."))</f>
        <v>.</v>
      </c>
      <c r="AP8" s="5"/>
      <c r="AQ8" s="226"/>
      <c r="AR8" s="15"/>
      <c r="AS8" s="15"/>
      <c r="AT8" s="15"/>
      <c r="AU8" s="15"/>
      <c r="AV8" s="15"/>
    </row>
    <row r="9" spans="1:48" s="16" customFormat="1" ht="28.5" customHeight="1" x14ac:dyDescent="0.25">
      <c r="A9" s="21"/>
      <c r="B9" s="101">
        <v>39873</v>
      </c>
      <c r="C9" s="6" t="s">
        <v>17</v>
      </c>
      <c r="D9" s="93"/>
      <c r="E9" s="223">
        <v>19487</v>
      </c>
      <c r="F9" s="100">
        <f t="shared" si="0"/>
        <v>55.813826146475016</v>
      </c>
      <c r="G9" s="91" t="s">
        <v>103</v>
      </c>
      <c r="H9" s="92"/>
      <c r="I9" s="228" t="s">
        <v>32</v>
      </c>
      <c r="J9" s="227">
        <v>7</v>
      </c>
      <c r="K9" s="30">
        <v>5</v>
      </c>
      <c r="L9" s="110"/>
      <c r="M9" s="91" t="s">
        <v>73</v>
      </c>
      <c r="N9" s="91"/>
      <c r="O9" s="91">
        <v>2.5</v>
      </c>
      <c r="P9" s="116"/>
      <c r="Q9" s="91">
        <v>0.5</v>
      </c>
      <c r="R9" s="97">
        <v>1.51</v>
      </c>
      <c r="S9" s="98">
        <v>3</v>
      </c>
      <c r="T9" s="96">
        <f>IF(Tabella5[[#This Row],[FT]]=0," ",Tabella5[[#This Row],[FT]]-Tabella5[[#This Row],[IT]])</f>
        <v>1.49</v>
      </c>
      <c r="U9" s="7">
        <f>IF(Tabella5[[#This Row],[IT]]=0," ",Tabella5[[#This Row],[IT]]/$AC$1)</f>
        <v>4.3142857142857149</v>
      </c>
      <c r="V9" s="7">
        <f>IF(Tabella5[[#This Row],[FT]]=0,"",Tabella5[[#This Row],[FT]]/$AC$1)</f>
        <v>8.5714285714285712</v>
      </c>
      <c r="W9" s="46">
        <f>IF(Tabella5[[#This Row],[IT]]=0,".",Tabella5[[#This Row],[IT]]/$AC$2)</f>
        <v>6.0400000000000002E-2</v>
      </c>
      <c r="X9" s="45">
        <f>IF(Tabella5[[#This Row],[FT]]=0,".",Tabella5[[#This Row],[FT]]/$AC$2)</f>
        <v>0.12</v>
      </c>
      <c r="Y9" s="117" t="str">
        <f>IF(Tabella5[[#This Row],[IT]]&gt;$AC$2/10,"&gt;1/10VL",IF(Tabella5[[#This Row],[FT]]&gt;$AC$2/10,"&gt;1/10VL","."))</f>
        <v>&gt;1/10VL</v>
      </c>
      <c r="Z9" s="119"/>
      <c r="AA9" s="39">
        <f>IF(Tabella5[[#This Row],[IT]]&gt;$AC$1,1,(IF(Tabella5[[#This Row],[FT]]&gt;$AC$1,1,".")))</f>
        <v>1</v>
      </c>
      <c r="AB9" s="39" t="str">
        <f>IF(Tabella5[[#This Row],[IT]]&gt;$AC$2,1,(IF(Tabella5[[#This Row],[FT]]&gt;$AC$2,1,".")))</f>
        <v>.</v>
      </c>
      <c r="AC9" s="39" t="str">
        <f>IF(Tabella5[[#This Row],[FT]]-Tabella5[[#This Row],[IT]]&gt;$AC$3,1,".")</f>
        <v>.</v>
      </c>
      <c r="AD9" s="156"/>
      <c r="AE9" s="10">
        <v>0.2</v>
      </c>
      <c r="AF9" s="11">
        <v>2.1</v>
      </c>
      <c r="AG9" s="12">
        <v>0.5</v>
      </c>
      <c r="AH9" s="13">
        <f>IF(Tabella5[[#This Row],[IT ]]=0," ",Tabella5[[#This Row],[IT ]]/$AO$2)</f>
        <v>1.05</v>
      </c>
      <c r="AI9" s="14">
        <f>IF(Tabella5[[#This Row],[FT ]]=0," ",Tabella5[[#This Row],[FT ]]/$AO$2)</f>
        <v>0.25</v>
      </c>
      <c r="AJ9" s="13">
        <f>IF(Tabella5[[#This Row],[IT ]]=0,".",Tabella5[[#This Row],[IT ]]/$AO$3)</f>
        <v>7.0000000000000007E-2</v>
      </c>
      <c r="AK9" s="24">
        <f>IF(Tabella5[[#This Row],[FT ]]=0,".",Tabella5[[#This Row],[FT ]]/$AO$3)</f>
        <v>1.6666666666666666E-2</v>
      </c>
      <c r="AL9" s="117" t="str">
        <f>IF(Tabella5[[#This Row],[IT ]]&gt;$AO$3/10,"&gt;1/10VL",IF(Tabella5[[#This Row],[FT ]]&gt;$AO$3/10,"&gt;1/10VL","."))</f>
        <v>.</v>
      </c>
      <c r="AM9" s="128"/>
      <c r="AN9" s="9" t="str">
        <f>IF(Tabella5[[#This Row],[IT ]]&gt;$AO$2,"1",(IF(Tabella5[[#This Row],[FT ]]&gt;$AO$2,"1",".")))</f>
        <v>1</v>
      </c>
      <c r="AO9" s="37" t="str">
        <f>IF(Tabella5[[#This Row],[IT ]]&gt;$AO$3,1,IF(Tabella5[[#This Row],[FT ]]&gt;$AO$3,1,"."))</f>
        <v>.</v>
      </c>
      <c r="AP9" s="5"/>
      <c r="AQ9" s="226"/>
      <c r="AR9" s="15"/>
      <c r="AS9" s="15"/>
      <c r="AT9" s="15"/>
      <c r="AU9" s="15"/>
      <c r="AV9" s="15"/>
    </row>
    <row r="10" spans="1:48" s="16" customFormat="1" ht="28.5" customHeight="1" x14ac:dyDescent="0.25">
      <c r="A10" s="21"/>
      <c r="B10" s="101">
        <v>39873</v>
      </c>
      <c r="C10" s="6" t="s">
        <v>18</v>
      </c>
      <c r="D10" s="93"/>
      <c r="E10" s="223">
        <v>21890</v>
      </c>
      <c r="F10" s="100">
        <f t="shared" si="0"/>
        <v>49.234770704996578</v>
      </c>
      <c r="G10" s="91" t="s">
        <v>103</v>
      </c>
      <c r="H10" s="92"/>
      <c r="I10" s="228" t="s">
        <v>30</v>
      </c>
      <c r="J10" s="227">
        <v>4</v>
      </c>
      <c r="K10" s="30">
        <v>4</v>
      </c>
      <c r="L10" s="110"/>
      <c r="M10" s="91" t="s">
        <v>73</v>
      </c>
      <c r="N10" s="91"/>
      <c r="O10" s="91"/>
      <c r="P10" s="116"/>
      <c r="Q10" s="91">
        <v>3.2</v>
      </c>
      <c r="R10" s="97">
        <v>3</v>
      </c>
      <c r="S10" s="98">
        <v>33</v>
      </c>
      <c r="T10" s="96">
        <f>IF(Tabella5[[#This Row],[FT]]=0," ",Tabella5[[#This Row],[FT]]-Tabella5[[#This Row],[IT]])</f>
        <v>30</v>
      </c>
      <c r="U10" s="7">
        <f>IF(Tabella5[[#This Row],[IT]]=0," ",Tabella5[[#This Row],[IT]]/$AC$1)</f>
        <v>8.5714285714285712</v>
      </c>
      <c r="V10" s="7">
        <f>IF(Tabella5[[#This Row],[FT]]=0,"",Tabella5[[#This Row],[FT]]/$AC$1)</f>
        <v>94.285714285714292</v>
      </c>
      <c r="W10" s="46">
        <f>IF(Tabella5[[#This Row],[IT]]=0,".",Tabella5[[#This Row],[IT]]/$AC$2)</f>
        <v>0.12</v>
      </c>
      <c r="X10" s="45">
        <f>IF(Tabella5[[#This Row],[FT]]=0,".",Tabella5[[#This Row],[FT]]/$AC$2)</f>
        <v>1.32</v>
      </c>
      <c r="Y10" s="117" t="str">
        <f>IF(Tabella5[[#This Row],[IT]]&gt;$AC$2/10,"&gt;1/10VL",IF(Tabella5[[#This Row],[FT]]&gt;$AC$2/10,"&gt;1/10VL","."))</f>
        <v>&gt;1/10VL</v>
      </c>
      <c r="Z10" s="119"/>
      <c r="AA10" s="39">
        <f>IF(Tabella5[[#This Row],[IT]]&gt;$AC$1,1,(IF(Tabella5[[#This Row],[FT]]&gt;$AC$1,1,".")))</f>
        <v>1</v>
      </c>
      <c r="AB10" s="39">
        <f>IF(Tabella5[[#This Row],[IT]]&gt;$AC$2,1,(IF(Tabella5[[#This Row],[FT]]&gt;$AC$2,1,".")))</f>
        <v>1</v>
      </c>
      <c r="AC10" s="39">
        <f>IF(Tabella5[[#This Row],[FT]]-Tabella5[[#This Row],[IT]]&gt;$AC$3,1,".")</f>
        <v>1</v>
      </c>
      <c r="AD10" s="156"/>
      <c r="AE10" s="10">
        <v>0.1</v>
      </c>
      <c r="AF10" s="11">
        <v>1.44</v>
      </c>
      <c r="AG10" s="12">
        <v>42</v>
      </c>
      <c r="AH10" s="13">
        <f>IF(Tabella5[[#This Row],[IT ]]=0," ",Tabella5[[#This Row],[IT ]]/$AO$2)</f>
        <v>0.72</v>
      </c>
      <c r="AI10" s="14">
        <f>IF(Tabella5[[#This Row],[FT ]]=0," ",Tabella5[[#This Row],[FT ]]/$AO$2)</f>
        <v>21</v>
      </c>
      <c r="AJ10" s="13">
        <f>IF(Tabella5[[#This Row],[IT ]]=0,".",Tabella5[[#This Row],[IT ]]/$AO$3)</f>
        <v>4.8000000000000001E-2</v>
      </c>
      <c r="AK10" s="24">
        <f>IF(Tabella5[[#This Row],[FT ]]=0,".",Tabella5[[#This Row],[FT ]]/$AO$3)</f>
        <v>1.4</v>
      </c>
      <c r="AL10" s="117" t="str">
        <f>IF(Tabella5[[#This Row],[IT ]]&gt;$AO$3/10,"&gt;1/10VL",IF(Tabella5[[#This Row],[FT ]]&gt;$AO$3/10,"&gt;1/10VL","."))</f>
        <v>&gt;1/10VL</v>
      </c>
      <c r="AM10" s="128"/>
      <c r="AN10" s="9" t="str">
        <f>IF(Tabella5[[#This Row],[IT ]]&gt;$AO$2,"1",(IF(Tabella5[[#This Row],[FT ]]&gt;$AO$2,"1",".")))</f>
        <v>1</v>
      </c>
      <c r="AO10" s="37">
        <f>IF(Tabella5[[#This Row],[IT ]]&gt;$AO$3,1,IF(Tabella5[[#This Row],[FT ]]&gt;$AO$3,1,"."))</f>
        <v>1</v>
      </c>
      <c r="AP10" s="5"/>
      <c r="AQ10" s="226"/>
      <c r="AR10" s="15"/>
      <c r="AS10" s="15"/>
      <c r="AT10" s="15"/>
      <c r="AU10" s="15"/>
      <c r="AV10" s="15"/>
    </row>
    <row r="11" spans="1:48" s="16" customFormat="1" ht="28.5" customHeight="1" x14ac:dyDescent="0.25">
      <c r="A11" s="21"/>
      <c r="B11" s="101">
        <v>39873</v>
      </c>
      <c r="C11" s="6" t="s">
        <v>19</v>
      </c>
      <c r="D11" s="93"/>
      <c r="E11" s="223">
        <v>22717</v>
      </c>
      <c r="F11" s="100">
        <f t="shared" si="0"/>
        <v>46.970568104038328</v>
      </c>
      <c r="G11" s="91" t="s">
        <v>103</v>
      </c>
      <c r="H11" s="92"/>
      <c r="I11" s="228" t="s">
        <v>33</v>
      </c>
      <c r="J11" s="227">
        <v>7</v>
      </c>
      <c r="K11" s="30">
        <v>6</v>
      </c>
      <c r="L11" s="110"/>
      <c r="M11" s="91" t="s">
        <v>72</v>
      </c>
      <c r="N11" s="91"/>
      <c r="O11" s="91"/>
      <c r="P11" s="116"/>
      <c r="Q11" s="91">
        <v>0.7</v>
      </c>
      <c r="R11" s="97">
        <v>0.54</v>
      </c>
      <c r="S11" s="98">
        <v>3</v>
      </c>
      <c r="T11" s="96">
        <f>IF(Tabella5[[#This Row],[FT]]=0," ",Tabella5[[#This Row],[FT]]-Tabella5[[#This Row],[IT]])</f>
        <v>2.46</v>
      </c>
      <c r="U11" s="7">
        <f>IF(Tabella5[[#This Row],[IT]]=0," ",Tabella5[[#This Row],[IT]]/$AC$1)</f>
        <v>1.5428571428571431</v>
      </c>
      <c r="V11" s="7">
        <f>IF(Tabella5[[#This Row],[FT]]=0,"",Tabella5[[#This Row],[FT]]/$AC$1)</f>
        <v>8.5714285714285712</v>
      </c>
      <c r="W11" s="46">
        <f>IF(Tabella5[[#This Row],[IT]]=0,".",Tabella5[[#This Row],[IT]]/$AC$2)</f>
        <v>2.1600000000000001E-2</v>
      </c>
      <c r="X11" s="45">
        <f>IF(Tabella5[[#This Row],[FT]]=0,".",Tabella5[[#This Row],[FT]]/$AC$2)</f>
        <v>0.12</v>
      </c>
      <c r="Y11" s="117" t="str">
        <f>IF(Tabella5[[#This Row],[IT]]&gt;$AC$2/10,"&gt;1/10VL",IF(Tabella5[[#This Row],[FT]]&gt;$AC$2/10,"&gt;1/10VL","."))</f>
        <v>&gt;1/10VL</v>
      </c>
      <c r="Z11" s="119"/>
      <c r="AA11" s="39">
        <f>IF(Tabella5[[#This Row],[IT]]&gt;$AC$1,1,(IF(Tabella5[[#This Row],[FT]]&gt;$AC$1,1,".")))</f>
        <v>1</v>
      </c>
      <c r="AB11" s="39" t="str">
        <f>IF(Tabella5[[#This Row],[IT]]&gt;$AC$2,1,(IF(Tabella5[[#This Row],[FT]]&gt;$AC$2,1,".")))</f>
        <v>.</v>
      </c>
      <c r="AC11" s="39" t="str">
        <f>IF(Tabella5[[#This Row],[FT]]-Tabella5[[#This Row],[IT]]&gt;$AC$3,1,".")</f>
        <v>.</v>
      </c>
      <c r="AD11" s="156"/>
      <c r="AE11" s="10">
        <v>0.2</v>
      </c>
      <c r="AF11" s="11">
        <v>2.21</v>
      </c>
      <c r="AG11" s="12">
        <v>2.09</v>
      </c>
      <c r="AH11" s="13">
        <f>IF(Tabella5[[#This Row],[IT ]]=0," ",Tabella5[[#This Row],[IT ]]/$AO$2)</f>
        <v>1.105</v>
      </c>
      <c r="AI11" s="14">
        <f>IF(Tabella5[[#This Row],[FT ]]=0," ",Tabella5[[#This Row],[FT ]]/$AO$2)</f>
        <v>1.0449999999999999</v>
      </c>
      <c r="AJ11" s="13">
        <f>IF(Tabella5[[#This Row],[IT ]]=0,".",Tabella5[[#This Row],[IT ]]/$AO$3)</f>
        <v>7.3666666666666672E-2</v>
      </c>
      <c r="AK11" s="24">
        <f>IF(Tabella5[[#This Row],[FT ]]=0,".",Tabella5[[#This Row],[FT ]]/$AO$3)</f>
        <v>6.9666666666666668E-2</v>
      </c>
      <c r="AL11" s="117" t="str">
        <f>IF(Tabella5[[#This Row],[IT ]]&gt;$AO$3/10,"&gt;1/10VL",IF(Tabella5[[#This Row],[FT ]]&gt;$AO$3/10,"&gt;1/10VL","."))</f>
        <v>.</v>
      </c>
      <c r="AM11" s="128"/>
      <c r="AN11" s="9" t="str">
        <f>IF(Tabella5[[#This Row],[IT ]]&gt;$AO$2,"1",(IF(Tabella5[[#This Row],[FT ]]&gt;$AO$2,"1",".")))</f>
        <v>1</v>
      </c>
      <c r="AO11" s="37" t="str">
        <f>IF(Tabella5[[#This Row],[IT ]]&gt;$AO$3,1,IF(Tabella5[[#This Row],[FT ]]&gt;$AO$3,1,"."))</f>
        <v>.</v>
      </c>
      <c r="AP11" s="5"/>
      <c r="AQ11" s="226"/>
      <c r="AR11" s="15"/>
      <c r="AS11" s="15"/>
      <c r="AT11" s="15"/>
      <c r="AU11" s="15"/>
      <c r="AV11" s="15"/>
    </row>
    <row r="12" spans="1:48" s="16" customFormat="1" ht="28.5" customHeight="1" x14ac:dyDescent="0.25">
      <c r="A12" s="21"/>
      <c r="B12" s="101">
        <v>40057</v>
      </c>
      <c r="C12" s="6" t="s">
        <v>13</v>
      </c>
      <c r="D12" s="93"/>
      <c r="E12" s="223">
        <v>23831</v>
      </c>
      <c r="F12" s="100">
        <f t="shared" si="0"/>
        <v>44.424366872005479</v>
      </c>
      <c r="G12" s="91" t="s">
        <v>102</v>
      </c>
      <c r="H12" s="92"/>
      <c r="I12" s="228" t="s">
        <v>31</v>
      </c>
      <c r="J12" s="227">
        <v>12</v>
      </c>
      <c r="K12" s="30">
        <v>11</v>
      </c>
      <c r="L12" s="110"/>
      <c r="M12" s="91" t="s">
        <v>71</v>
      </c>
      <c r="N12" s="91">
        <v>5</v>
      </c>
      <c r="O12" s="91">
        <v>1.25</v>
      </c>
      <c r="P12" s="116"/>
      <c r="Q12" s="91">
        <v>8.3000000000000007</v>
      </c>
      <c r="R12" s="97">
        <v>15</v>
      </c>
      <c r="S12" s="98">
        <v>25.1</v>
      </c>
      <c r="T12" s="96">
        <f>IF(Tabella5[[#This Row],[FT]]=0," ",Tabella5[[#This Row],[FT]]-Tabella5[[#This Row],[IT]])</f>
        <v>10.100000000000001</v>
      </c>
      <c r="U12" s="7">
        <f>IF(Tabella5[[#This Row],[IT]]=0," ",Tabella5[[#This Row],[IT]]/$AC$1)</f>
        <v>42.857142857142861</v>
      </c>
      <c r="V12" s="7">
        <f>IF(Tabella5[[#This Row],[FT]]=0,"",Tabella5[[#This Row],[FT]]/$AC$1)</f>
        <v>71.714285714285722</v>
      </c>
      <c r="W12" s="46">
        <f>IF(Tabella5[[#This Row],[IT]]=0,".",Tabella5[[#This Row],[IT]]/$AC$2)</f>
        <v>0.6</v>
      </c>
      <c r="X12" s="45">
        <f>IF(Tabella5[[#This Row],[FT]]=0,".",Tabella5[[#This Row],[FT]]/$AC$2)</f>
        <v>1.004</v>
      </c>
      <c r="Y12" s="117" t="str">
        <f>IF(Tabella5[[#This Row],[IT]]&gt;$AC$2/10,"&gt;1/10VL",IF(Tabella5[[#This Row],[FT]]&gt;$AC$2/10,"&gt;1/10VL","."))</f>
        <v>&gt;1/10VL</v>
      </c>
      <c r="Z12" s="119"/>
      <c r="AA12" s="39">
        <f>IF(Tabella5[[#This Row],[IT]]&gt;$AC$1,1,(IF(Tabella5[[#This Row],[FT]]&gt;$AC$1,1,".")))</f>
        <v>1</v>
      </c>
      <c r="AB12" s="39">
        <f>IF(Tabella5[[#This Row],[IT]]&gt;$AC$2,1,(IF(Tabella5[[#This Row],[FT]]&gt;$AC$2,1,".")))</f>
        <v>1</v>
      </c>
      <c r="AC12" s="39">
        <f>IF(Tabella5[[#This Row],[FT]]-Tabella5[[#This Row],[IT]]&gt;$AC$3,1,".")</f>
        <v>1</v>
      </c>
      <c r="AD12" s="156"/>
      <c r="AE12" s="10">
        <v>0.05</v>
      </c>
      <c r="AF12" s="11">
        <v>31</v>
      </c>
      <c r="AG12" s="12">
        <v>21</v>
      </c>
      <c r="AH12" s="13">
        <f>IF(Tabella5[[#This Row],[IT ]]=0," ",Tabella5[[#This Row],[IT ]]/$AO$2)</f>
        <v>15.5</v>
      </c>
      <c r="AI12" s="14">
        <f>IF(Tabella5[[#This Row],[FT ]]=0," ",Tabella5[[#This Row],[FT ]]/$AO$2)</f>
        <v>10.5</v>
      </c>
      <c r="AJ12" s="13">
        <f>IF(Tabella5[[#This Row],[IT ]]=0,".",Tabella5[[#This Row],[IT ]]/$AO$3)</f>
        <v>1.0333333333333334</v>
      </c>
      <c r="AK12" s="24">
        <f>IF(Tabella5[[#This Row],[FT ]]=0,".",Tabella5[[#This Row],[FT ]]/$AO$3)</f>
        <v>0.7</v>
      </c>
      <c r="AL12" s="117" t="str">
        <f>IF(Tabella5[[#This Row],[IT ]]&gt;$AO$3/10,"&gt;1/10VL",IF(Tabella5[[#This Row],[FT ]]&gt;$AO$3/10,"&gt;1/10VL","."))</f>
        <v>&gt;1/10VL</v>
      </c>
      <c r="AM12" s="128"/>
      <c r="AN12" s="9" t="str">
        <f>IF(Tabella5[[#This Row],[IT ]]&gt;$AO$2,"1",(IF(Tabella5[[#This Row],[FT ]]&gt;$AO$2,"1",".")))</f>
        <v>1</v>
      </c>
      <c r="AO12" s="37">
        <f>IF(Tabella5[[#This Row],[IT ]]&gt;$AO$3,1,IF(Tabella5[[#This Row],[FT ]]&gt;$AO$3,1,"."))</f>
        <v>1</v>
      </c>
      <c r="AP12" s="5"/>
      <c r="AQ12" s="226"/>
      <c r="AR12" s="15"/>
      <c r="AS12" s="15"/>
      <c r="AT12" s="15"/>
      <c r="AU12" s="15"/>
      <c r="AV12" s="15"/>
    </row>
    <row r="13" spans="1:48" s="16" customFormat="1" ht="28.5" customHeight="1" x14ac:dyDescent="0.25">
      <c r="A13" s="21"/>
      <c r="B13" s="101">
        <v>40057</v>
      </c>
      <c r="C13" s="6" t="s">
        <v>15</v>
      </c>
      <c r="D13" s="93"/>
      <c r="E13" s="223">
        <v>19487</v>
      </c>
      <c r="F13" s="100">
        <f t="shared" si="0"/>
        <v>56.317590691307323</v>
      </c>
      <c r="G13" s="91" t="s">
        <v>103</v>
      </c>
      <c r="H13" s="92"/>
      <c r="I13" s="228" t="s">
        <v>31</v>
      </c>
      <c r="J13" s="227">
        <v>32</v>
      </c>
      <c r="K13" s="30">
        <v>30</v>
      </c>
      <c r="L13" s="110"/>
      <c r="M13" s="91" t="s">
        <v>73</v>
      </c>
      <c r="N13" s="91"/>
      <c r="O13" s="91"/>
      <c r="P13" s="116"/>
      <c r="Q13" s="91">
        <v>3.1</v>
      </c>
      <c r="R13" s="97">
        <v>0</v>
      </c>
      <c r="S13" s="98">
        <v>3</v>
      </c>
      <c r="T13" s="96">
        <f>IF(Tabella5[[#This Row],[FT]]=0," ",Tabella5[[#This Row],[FT]]-Tabella5[[#This Row],[IT]])</f>
        <v>3</v>
      </c>
      <c r="U13" s="7" t="str">
        <f>IF(Tabella5[[#This Row],[IT]]=0," ",Tabella5[[#This Row],[IT]]/$AC$1)</f>
        <v xml:space="preserve"> </v>
      </c>
      <c r="V13" s="7">
        <f>IF(Tabella5[[#This Row],[FT]]=0,"",Tabella5[[#This Row],[FT]]/$AC$1)</f>
        <v>8.5714285714285712</v>
      </c>
      <c r="W13" s="46" t="str">
        <f>IF(Tabella5[[#This Row],[IT]]=0,".",Tabella5[[#This Row],[IT]]/$AC$2)</f>
        <v>.</v>
      </c>
      <c r="X13" s="45">
        <f>IF(Tabella5[[#This Row],[FT]]=0,".",Tabella5[[#This Row],[FT]]/$AC$2)</f>
        <v>0.12</v>
      </c>
      <c r="Y13" s="117" t="str">
        <f>IF(Tabella5[[#This Row],[IT]]&gt;$AC$2/10,"&gt;1/10VL",IF(Tabella5[[#This Row],[FT]]&gt;$AC$2/10,"&gt;1/10VL","."))</f>
        <v>&gt;1/10VL</v>
      </c>
      <c r="Z13" s="119"/>
      <c r="AA13" s="39">
        <f>IF(Tabella5[[#This Row],[IT]]&gt;$AC$1,1,(IF(Tabella5[[#This Row],[FT]]&gt;$AC$1,1,".")))</f>
        <v>1</v>
      </c>
      <c r="AB13" s="39" t="str">
        <f>IF(Tabella5[[#This Row],[IT]]&gt;$AC$2,1,(IF(Tabella5[[#This Row],[FT]]&gt;$AC$2,1,".")))</f>
        <v>.</v>
      </c>
      <c r="AC13" s="39" t="str">
        <f>IF(Tabella5[[#This Row],[FT]]-Tabella5[[#This Row],[IT]]&gt;$AC$3,1,".")</f>
        <v>.</v>
      </c>
      <c r="AD13" s="156"/>
      <c r="AE13" s="10">
        <v>0.05</v>
      </c>
      <c r="AF13" s="11">
        <v>2.1</v>
      </c>
      <c r="AG13" s="12">
        <v>1.28</v>
      </c>
      <c r="AH13" s="13">
        <f>IF(Tabella5[[#This Row],[IT ]]=0," ",Tabella5[[#This Row],[IT ]]/$AO$2)</f>
        <v>1.05</v>
      </c>
      <c r="AI13" s="14">
        <f>IF(Tabella5[[#This Row],[FT ]]=0," ",Tabella5[[#This Row],[FT ]]/$AO$2)</f>
        <v>0.64</v>
      </c>
      <c r="AJ13" s="13">
        <f>IF(Tabella5[[#This Row],[IT ]]=0,".",Tabella5[[#This Row],[IT ]]/$AO$3)</f>
        <v>7.0000000000000007E-2</v>
      </c>
      <c r="AK13" s="24">
        <f>IF(Tabella5[[#This Row],[FT ]]=0,".",Tabella5[[#This Row],[FT ]]/$AO$3)</f>
        <v>4.2666666666666665E-2</v>
      </c>
      <c r="AL13" s="117" t="str">
        <f>IF(Tabella5[[#This Row],[IT ]]&gt;$AO$3/10,"&gt;1/10VL",IF(Tabella5[[#This Row],[FT ]]&gt;$AO$3/10,"&gt;1/10VL","."))</f>
        <v>.</v>
      </c>
      <c r="AM13" s="128"/>
      <c r="AN13" s="9" t="str">
        <f>IF(Tabella5[[#This Row],[IT ]]&gt;$AO$2,"1",(IF(Tabella5[[#This Row],[FT ]]&gt;$AO$2,"1",".")))</f>
        <v>1</v>
      </c>
      <c r="AO13" s="37" t="str">
        <f>IF(Tabella5[[#This Row],[IT ]]&gt;$AO$3,1,IF(Tabella5[[#This Row],[FT ]]&gt;$AO$3,1,"."))</f>
        <v>.</v>
      </c>
      <c r="AP13" s="5"/>
      <c r="AQ13" s="226"/>
      <c r="AR13" s="15"/>
      <c r="AS13" s="15"/>
      <c r="AT13" s="15"/>
      <c r="AU13" s="15"/>
      <c r="AV13" s="15"/>
    </row>
    <row r="14" spans="1:48" s="16" customFormat="1" ht="28.5" customHeight="1" x14ac:dyDescent="0.25">
      <c r="A14" s="21"/>
      <c r="B14" s="101">
        <v>40057</v>
      </c>
      <c r="C14" s="6" t="s">
        <v>16</v>
      </c>
      <c r="D14" s="93"/>
      <c r="E14" s="223">
        <v>27668</v>
      </c>
      <c r="F14" s="100">
        <f t="shared" si="0"/>
        <v>33.9192334017796</v>
      </c>
      <c r="G14" s="91" t="s">
        <v>103</v>
      </c>
      <c r="H14" s="92"/>
      <c r="I14" s="228" t="s">
        <v>70</v>
      </c>
      <c r="J14" s="227">
        <v>5</v>
      </c>
      <c r="K14" s="30">
        <v>5</v>
      </c>
      <c r="L14" s="110"/>
      <c r="M14" s="91" t="s">
        <v>73</v>
      </c>
      <c r="N14" s="91"/>
      <c r="O14" s="91"/>
      <c r="P14" s="116"/>
      <c r="Q14" s="91">
        <v>2.1</v>
      </c>
      <c r="R14" s="97">
        <v>0.22</v>
      </c>
      <c r="S14" s="98">
        <v>0.32</v>
      </c>
      <c r="T14" s="96">
        <f>IF(Tabella5[[#This Row],[FT]]=0," ",Tabella5[[#This Row],[FT]]-Tabella5[[#This Row],[IT]])</f>
        <v>0.1</v>
      </c>
      <c r="U14" s="7">
        <f>IF(Tabella5[[#This Row],[IT]]=0," ",Tabella5[[#This Row],[IT]]/$AC$1)</f>
        <v>0.62857142857142867</v>
      </c>
      <c r="V14" s="7">
        <f>IF(Tabella5[[#This Row],[FT]]=0,"",Tabella5[[#This Row],[FT]]/$AC$1)</f>
        <v>0.91428571428571437</v>
      </c>
      <c r="W14" s="46">
        <f>IF(Tabella5[[#This Row],[IT]]=0,".",Tabella5[[#This Row],[IT]]/$AC$2)</f>
        <v>8.8000000000000005E-3</v>
      </c>
      <c r="X14" s="45">
        <f>IF(Tabella5[[#This Row],[FT]]=0,".",Tabella5[[#This Row],[FT]]/$AC$2)</f>
        <v>1.2800000000000001E-2</v>
      </c>
      <c r="Y14" s="117" t="str">
        <f>IF(Tabella5[[#This Row],[IT]]&gt;$AC$2/10,"&gt;1/10VL",IF(Tabella5[[#This Row],[FT]]&gt;$AC$2/10,"&gt;1/10VL","."))</f>
        <v>.</v>
      </c>
      <c r="Z14" s="119"/>
      <c r="AA14" s="39" t="str">
        <f>IF(Tabella5[[#This Row],[IT]]&gt;$AC$1,1,(IF(Tabella5[[#This Row],[FT]]&gt;$AC$1,1,".")))</f>
        <v>.</v>
      </c>
      <c r="AB14" s="39" t="str">
        <f>IF(Tabella5[[#This Row],[IT]]&gt;$AC$2,1,(IF(Tabella5[[#This Row],[FT]]&gt;$AC$2,1,".")))</f>
        <v>.</v>
      </c>
      <c r="AC14" s="39" t="str">
        <f>IF(Tabella5[[#This Row],[FT]]-Tabella5[[#This Row],[IT]]&gt;$AC$3,1,".")</f>
        <v>.</v>
      </c>
      <c r="AD14" s="156"/>
      <c r="AE14" s="10">
        <v>7.4999999999999997E-2</v>
      </c>
      <c r="AF14" s="11">
        <v>0</v>
      </c>
      <c r="AG14" s="12">
        <v>0.59</v>
      </c>
      <c r="AH14" s="13" t="str">
        <f>IF(Tabella5[[#This Row],[IT ]]=0," ",Tabella5[[#This Row],[IT ]]/$AO$2)</f>
        <v xml:space="preserve"> </v>
      </c>
      <c r="AI14" s="14">
        <f>IF(Tabella5[[#This Row],[FT ]]=0," ",Tabella5[[#This Row],[FT ]]/$AO$2)</f>
        <v>0.29499999999999998</v>
      </c>
      <c r="AJ14" s="13" t="str">
        <f>IF(Tabella5[[#This Row],[IT ]]=0,".",Tabella5[[#This Row],[IT ]]/$AO$3)</f>
        <v>.</v>
      </c>
      <c r="AK14" s="24">
        <f>IF(Tabella5[[#This Row],[FT ]]=0,".",Tabella5[[#This Row],[FT ]]/$AO$3)</f>
        <v>1.9666666666666666E-2</v>
      </c>
      <c r="AL14" s="117" t="str">
        <f>IF(Tabella5[[#This Row],[IT ]]&gt;$AO$3/10,"&gt;1/10VL",IF(Tabella5[[#This Row],[FT ]]&gt;$AO$3/10,"&gt;1/10VL","."))</f>
        <v>.</v>
      </c>
      <c r="AM14" s="128"/>
      <c r="AN14" s="9" t="str">
        <f>IF(Tabella5[[#This Row],[IT ]]&gt;$AO$2,"1",(IF(Tabella5[[#This Row],[FT ]]&gt;$AO$2,"1",".")))</f>
        <v>.</v>
      </c>
      <c r="AO14" s="37" t="str">
        <f>IF(Tabella5[[#This Row],[IT ]]&gt;$AO$3,1,IF(Tabella5[[#This Row],[FT ]]&gt;$AO$3,1,"."))</f>
        <v>.</v>
      </c>
      <c r="AP14" s="5"/>
      <c r="AQ14" s="226"/>
      <c r="AR14" s="15"/>
      <c r="AS14" s="15"/>
      <c r="AT14" s="15"/>
      <c r="AU14" s="15"/>
      <c r="AV14" s="15"/>
    </row>
    <row r="15" spans="1:48" s="16" customFormat="1" ht="28.5" customHeight="1" x14ac:dyDescent="0.25">
      <c r="A15" s="21"/>
      <c r="B15" s="101">
        <v>40057</v>
      </c>
      <c r="C15" s="6" t="s">
        <v>17</v>
      </c>
      <c r="D15" s="93"/>
      <c r="E15" s="223">
        <v>19487</v>
      </c>
      <c r="F15" s="100">
        <f t="shared" si="0"/>
        <v>56.317590691307323</v>
      </c>
      <c r="G15" s="91" t="s">
        <v>103</v>
      </c>
      <c r="H15" s="92"/>
      <c r="I15" s="228" t="s">
        <v>32</v>
      </c>
      <c r="J15" s="227">
        <v>8</v>
      </c>
      <c r="K15" s="30">
        <v>8</v>
      </c>
      <c r="L15" s="110"/>
      <c r="M15" s="91" t="s">
        <v>72</v>
      </c>
      <c r="N15" s="91"/>
      <c r="O15" s="91"/>
      <c r="P15" s="116"/>
      <c r="Q15" s="91">
        <v>4</v>
      </c>
      <c r="R15" s="97">
        <v>0.59</v>
      </c>
      <c r="S15" s="98">
        <v>0.54</v>
      </c>
      <c r="T15" s="96">
        <f>IF(Tabella5[[#This Row],[FT]]=0," ",Tabella5[[#This Row],[FT]]-Tabella5[[#This Row],[IT]])</f>
        <v>-4.9999999999999933E-2</v>
      </c>
      <c r="U15" s="7">
        <f>IF(Tabella5[[#This Row],[IT]]=0," ",Tabella5[[#This Row],[IT]]/$AC$1)</f>
        <v>1.6857142857142857</v>
      </c>
      <c r="V15" s="7">
        <f>IF(Tabella5[[#This Row],[FT]]=0,"",Tabella5[[#This Row],[FT]]/$AC$1)</f>
        <v>1.5428571428571431</v>
      </c>
      <c r="W15" s="46">
        <f>IF(Tabella5[[#This Row],[IT]]=0,".",Tabella5[[#This Row],[IT]]/$AC$2)</f>
        <v>2.3599999999999999E-2</v>
      </c>
      <c r="X15" s="45">
        <f>IF(Tabella5[[#This Row],[FT]]=0,".",Tabella5[[#This Row],[FT]]/$AC$2)</f>
        <v>2.1600000000000001E-2</v>
      </c>
      <c r="Y15" s="117" t="str">
        <f>IF(Tabella5[[#This Row],[IT]]&gt;$AC$2/10,"&gt;1/10VL",IF(Tabella5[[#This Row],[FT]]&gt;$AC$2/10,"&gt;1/10VL","."))</f>
        <v>.</v>
      </c>
      <c r="Z15" s="119"/>
      <c r="AA15" s="39">
        <f>IF(Tabella5[[#This Row],[IT]]&gt;$AC$1,1,(IF(Tabella5[[#This Row],[FT]]&gt;$AC$1,1,".")))</f>
        <v>1</v>
      </c>
      <c r="AB15" s="39" t="str">
        <f>IF(Tabella5[[#This Row],[IT]]&gt;$AC$2,1,(IF(Tabella5[[#This Row],[FT]]&gt;$AC$2,1,".")))</f>
        <v>.</v>
      </c>
      <c r="AC15" s="39" t="str">
        <f>IF(Tabella5[[#This Row],[FT]]-Tabella5[[#This Row],[IT]]&gt;$AC$3,1,".")</f>
        <v>.</v>
      </c>
      <c r="AD15" s="156"/>
      <c r="AE15" s="10">
        <v>0.1</v>
      </c>
      <c r="AF15" s="11">
        <v>2.08</v>
      </c>
      <c r="AG15" s="12">
        <v>3.38</v>
      </c>
      <c r="AH15" s="13">
        <f>IF(Tabella5[[#This Row],[IT ]]=0," ",Tabella5[[#This Row],[IT ]]/$AO$2)</f>
        <v>1.04</v>
      </c>
      <c r="AI15" s="14">
        <f>IF(Tabella5[[#This Row],[FT ]]=0," ",Tabella5[[#This Row],[FT ]]/$AO$2)</f>
        <v>1.69</v>
      </c>
      <c r="AJ15" s="13">
        <f>IF(Tabella5[[#This Row],[IT ]]=0,".",Tabella5[[#This Row],[IT ]]/$AO$3)</f>
        <v>6.933333333333333E-2</v>
      </c>
      <c r="AK15" s="24">
        <f>IF(Tabella5[[#This Row],[FT ]]=0,".",Tabella5[[#This Row],[FT ]]/$AO$3)</f>
        <v>0.11266666666666666</v>
      </c>
      <c r="AL15" s="117" t="str">
        <f>IF(Tabella5[[#This Row],[IT ]]&gt;$AO$3/10,"&gt;1/10VL",IF(Tabella5[[#This Row],[FT ]]&gt;$AO$3/10,"&gt;1/10VL","."))</f>
        <v>&gt;1/10VL</v>
      </c>
      <c r="AM15" s="128"/>
      <c r="AN15" s="9" t="str">
        <f>IF(Tabella5[[#This Row],[IT ]]&gt;$AO$2,"1",(IF(Tabella5[[#This Row],[FT ]]&gt;$AO$2,"1",".")))</f>
        <v>1</v>
      </c>
      <c r="AO15" s="37" t="str">
        <f>IF(Tabella5[[#This Row],[IT ]]&gt;$AO$3,1,IF(Tabella5[[#This Row],[FT ]]&gt;$AO$3,1,"."))</f>
        <v>.</v>
      </c>
      <c r="AP15" s="5"/>
      <c r="AQ15" s="226"/>
      <c r="AR15" s="15"/>
      <c r="AS15" s="15"/>
      <c r="AT15" s="15"/>
      <c r="AU15" s="15"/>
      <c r="AV15" s="15"/>
    </row>
    <row r="16" spans="1:48" s="16" customFormat="1" ht="28.5" customHeight="1" x14ac:dyDescent="0.25">
      <c r="A16" s="21"/>
      <c r="B16" s="101">
        <v>40057</v>
      </c>
      <c r="C16" s="6" t="s">
        <v>18</v>
      </c>
      <c r="D16" s="93"/>
      <c r="E16" s="223">
        <v>21890</v>
      </c>
      <c r="F16" s="100">
        <f t="shared" si="0"/>
        <v>49.738535249828885</v>
      </c>
      <c r="G16" s="91" t="s">
        <v>103</v>
      </c>
      <c r="H16" s="92"/>
      <c r="I16" s="228" t="s">
        <v>30</v>
      </c>
      <c r="J16" s="227">
        <v>6</v>
      </c>
      <c r="K16" s="30">
        <v>5</v>
      </c>
      <c r="L16" s="110"/>
      <c r="M16" s="91" t="s">
        <v>73</v>
      </c>
      <c r="N16" s="91"/>
      <c r="O16" s="91"/>
      <c r="P16" s="116"/>
      <c r="Q16" s="91">
        <v>4.0999999999999996</v>
      </c>
      <c r="R16" s="97">
        <v>0.12</v>
      </c>
      <c r="S16" s="98">
        <v>0.11</v>
      </c>
      <c r="T16" s="96">
        <f>IF(Tabella5[[#This Row],[FT]]=0," ",Tabella5[[#This Row],[FT]]-Tabella5[[#This Row],[IT]])</f>
        <v>-9.999999999999995E-3</v>
      </c>
      <c r="U16" s="7">
        <f>IF(Tabella5[[#This Row],[IT]]=0," ",Tabella5[[#This Row],[IT]]/$AC$1)</f>
        <v>0.34285714285714286</v>
      </c>
      <c r="V16" s="7">
        <f>IF(Tabella5[[#This Row],[FT]]=0,"",Tabella5[[#This Row],[FT]]/$AC$1)</f>
        <v>0.31428571428571433</v>
      </c>
      <c r="W16" s="46">
        <f>IF(Tabella5[[#This Row],[IT]]=0,".",Tabella5[[#This Row],[IT]]/$AC$2)</f>
        <v>4.7999999999999996E-3</v>
      </c>
      <c r="X16" s="45">
        <f>IF(Tabella5[[#This Row],[FT]]=0,".",Tabella5[[#This Row],[FT]]/$AC$2)</f>
        <v>4.4000000000000003E-3</v>
      </c>
      <c r="Y16" s="117" t="str">
        <f>IF(Tabella5[[#This Row],[IT]]&gt;$AC$2/10,"&gt;1/10VL",IF(Tabella5[[#This Row],[FT]]&gt;$AC$2/10,"&gt;1/10VL","."))</f>
        <v>.</v>
      </c>
      <c r="Z16" s="119"/>
      <c r="AA16" s="39" t="str">
        <f>IF(Tabella5[[#This Row],[IT]]&gt;$AC$1,1,(IF(Tabella5[[#This Row],[FT]]&gt;$AC$1,1,".")))</f>
        <v>.</v>
      </c>
      <c r="AB16" s="39" t="str">
        <f>IF(Tabella5[[#This Row],[IT]]&gt;$AC$2,1,(IF(Tabella5[[#This Row],[FT]]&gt;$AC$2,1,".")))</f>
        <v>.</v>
      </c>
      <c r="AC16" s="39" t="str">
        <f>IF(Tabella5[[#This Row],[FT]]-Tabella5[[#This Row],[IT]]&gt;$AC$3,1,".")</f>
        <v>.</v>
      </c>
      <c r="AD16" s="156"/>
      <c r="AE16" s="10">
        <v>0.1</v>
      </c>
      <c r="AF16" s="11">
        <v>2.54</v>
      </c>
      <c r="AG16" s="12">
        <v>1</v>
      </c>
      <c r="AH16" s="13">
        <f>IF(Tabella5[[#This Row],[IT ]]=0," ",Tabella5[[#This Row],[IT ]]/$AO$2)</f>
        <v>1.27</v>
      </c>
      <c r="AI16" s="14">
        <f>IF(Tabella5[[#This Row],[FT ]]=0," ",Tabella5[[#This Row],[FT ]]/$AO$2)</f>
        <v>0.5</v>
      </c>
      <c r="AJ16" s="13">
        <f>IF(Tabella5[[#This Row],[IT ]]=0,".",Tabella5[[#This Row],[IT ]]/$AO$3)</f>
        <v>8.4666666666666668E-2</v>
      </c>
      <c r="AK16" s="24">
        <f>IF(Tabella5[[#This Row],[FT ]]=0,".",Tabella5[[#This Row],[FT ]]/$AO$3)</f>
        <v>3.3333333333333333E-2</v>
      </c>
      <c r="AL16" s="117" t="str">
        <f>IF(Tabella5[[#This Row],[IT ]]&gt;$AO$3/10,"&gt;1/10VL",IF(Tabella5[[#This Row],[FT ]]&gt;$AO$3/10,"&gt;1/10VL","."))</f>
        <v>.</v>
      </c>
      <c r="AM16" s="128"/>
      <c r="AN16" s="9" t="str">
        <f>IF(Tabella5[[#This Row],[IT ]]&gt;$AO$2,"1",(IF(Tabella5[[#This Row],[FT ]]&gt;$AO$2,"1",".")))</f>
        <v>1</v>
      </c>
      <c r="AO16" s="37" t="str">
        <f>IF(Tabella5[[#This Row],[IT ]]&gt;$AO$3,1,IF(Tabella5[[#This Row],[FT ]]&gt;$AO$3,1,"."))</f>
        <v>.</v>
      </c>
      <c r="AP16" s="5"/>
      <c r="AQ16" s="226"/>
      <c r="AR16" s="15"/>
      <c r="AS16" s="15"/>
      <c r="AT16" s="15"/>
      <c r="AU16" s="15"/>
      <c r="AV16" s="15"/>
    </row>
    <row r="17" spans="1:48" s="16" customFormat="1" ht="28.5" customHeight="1" x14ac:dyDescent="0.25">
      <c r="A17" s="21"/>
      <c r="B17" s="101">
        <v>40057</v>
      </c>
      <c r="C17" s="6" t="s">
        <v>19</v>
      </c>
      <c r="D17" s="93"/>
      <c r="E17" s="223">
        <v>22717</v>
      </c>
      <c r="F17" s="100">
        <f t="shared" si="0"/>
        <v>47.474332648870636</v>
      </c>
      <c r="G17" s="91" t="s">
        <v>103</v>
      </c>
      <c r="H17" s="92"/>
      <c r="I17" s="228" t="s">
        <v>33</v>
      </c>
      <c r="J17" s="227">
        <v>6</v>
      </c>
      <c r="K17" s="30">
        <v>6</v>
      </c>
      <c r="L17" s="110"/>
      <c r="M17" s="91" t="s">
        <v>72</v>
      </c>
      <c r="N17" s="91"/>
      <c r="O17" s="91"/>
      <c r="P17" s="116"/>
      <c r="Q17" s="91">
        <v>1</v>
      </c>
      <c r="R17" s="97">
        <v>26</v>
      </c>
      <c r="S17" s="98">
        <v>3</v>
      </c>
      <c r="T17" s="96">
        <f>IF(Tabella5[[#This Row],[FT]]=0," ",Tabella5[[#This Row],[FT]]-Tabella5[[#This Row],[IT]])</f>
        <v>-23</v>
      </c>
      <c r="U17" s="7">
        <f>IF(Tabella5[[#This Row],[IT]]=0," ",Tabella5[[#This Row],[IT]]/$AC$1)</f>
        <v>74.285714285714292</v>
      </c>
      <c r="V17" s="7">
        <f>IF(Tabella5[[#This Row],[FT]]=0,"",Tabella5[[#This Row],[FT]]/$AC$1)</f>
        <v>8.5714285714285712</v>
      </c>
      <c r="W17" s="46">
        <f>IF(Tabella5[[#This Row],[IT]]=0,".",Tabella5[[#This Row],[IT]]/$AC$2)</f>
        <v>1.04</v>
      </c>
      <c r="X17" s="45">
        <f>IF(Tabella5[[#This Row],[FT]]=0,".",Tabella5[[#This Row],[FT]]/$AC$2)</f>
        <v>0.12</v>
      </c>
      <c r="Y17" s="117" t="str">
        <f>IF(Tabella5[[#This Row],[IT]]&gt;$AC$2/10,"&gt;1/10VL",IF(Tabella5[[#This Row],[FT]]&gt;$AC$2/10,"&gt;1/10VL","."))</f>
        <v>&gt;1/10VL</v>
      </c>
      <c r="Z17" s="119"/>
      <c r="AA17" s="39">
        <f>IF(Tabella5[[#This Row],[IT]]&gt;$AC$1,1,(IF(Tabella5[[#This Row],[FT]]&gt;$AC$1,1,".")))</f>
        <v>1</v>
      </c>
      <c r="AB17" s="39">
        <f>IF(Tabella5[[#This Row],[IT]]&gt;$AC$2,1,(IF(Tabella5[[#This Row],[FT]]&gt;$AC$2,1,".")))</f>
        <v>1</v>
      </c>
      <c r="AC17" s="39" t="str">
        <f>IF(Tabella5[[#This Row],[FT]]-Tabella5[[#This Row],[IT]]&gt;$AC$3,1,".")</f>
        <v>.</v>
      </c>
      <c r="AD17" s="156"/>
      <c r="AE17" s="10">
        <v>0.1</v>
      </c>
      <c r="AF17" s="11">
        <v>0.76</v>
      </c>
      <c r="AG17" s="12">
        <v>1.03</v>
      </c>
      <c r="AH17" s="13">
        <f>IF(Tabella5[[#This Row],[IT ]]=0," ",Tabella5[[#This Row],[IT ]]/$AO$2)</f>
        <v>0.38</v>
      </c>
      <c r="AI17" s="14">
        <f>IF(Tabella5[[#This Row],[FT ]]=0," ",Tabella5[[#This Row],[FT ]]/$AO$2)</f>
        <v>0.51500000000000001</v>
      </c>
      <c r="AJ17" s="13">
        <f>IF(Tabella5[[#This Row],[IT ]]=0,".",Tabella5[[#This Row],[IT ]]/$AO$3)</f>
        <v>2.5333333333333333E-2</v>
      </c>
      <c r="AK17" s="24">
        <f>IF(Tabella5[[#This Row],[FT ]]=0,".",Tabella5[[#This Row],[FT ]]/$AO$3)</f>
        <v>3.4333333333333334E-2</v>
      </c>
      <c r="AL17" s="117" t="str">
        <f>IF(Tabella5[[#This Row],[IT ]]&gt;$AO$3/10,"&gt;1/10VL",IF(Tabella5[[#This Row],[FT ]]&gt;$AO$3/10,"&gt;1/10VL","."))</f>
        <v>.</v>
      </c>
      <c r="AM17" s="128"/>
      <c r="AN17" s="9" t="str">
        <f>IF(Tabella5[[#This Row],[IT ]]&gt;$AO$2,"1",(IF(Tabella5[[#This Row],[FT ]]&gt;$AO$2,"1",".")))</f>
        <v>.</v>
      </c>
      <c r="AO17" s="37" t="str">
        <f>IF(Tabella5[[#This Row],[IT ]]&gt;$AO$3,1,IF(Tabella5[[#This Row],[FT ]]&gt;$AO$3,1,"."))</f>
        <v>.</v>
      </c>
      <c r="AP17" s="5"/>
      <c r="AQ17" s="226"/>
      <c r="AR17" s="15"/>
      <c r="AS17" s="15"/>
      <c r="AT17" s="15"/>
      <c r="AU17" s="15"/>
      <c r="AV17" s="15"/>
    </row>
    <row r="18" spans="1:48" s="16" customFormat="1" ht="28.5" customHeight="1" x14ac:dyDescent="0.25">
      <c r="A18" s="21"/>
      <c r="B18" s="101">
        <v>42003</v>
      </c>
      <c r="C18" s="6" t="s">
        <v>13</v>
      </c>
      <c r="D18" s="93"/>
      <c r="E18" s="223">
        <v>23831</v>
      </c>
      <c r="F18" s="100">
        <f t="shared" si="0"/>
        <v>49.752224503764545</v>
      </c>
      <c r="G18" s="91" t="s">
        <v>102</v>
      </c>
      <c r="H18" s="92"/>
      <c r="I18" s="228" t="s">
        <v>14</v>
      </c>
      <c r="J18" s="227">
        <v>16</v>
      </c>
      <c r="K18" s="30">
        <v>15</v>
      </c>
      <c r="L18" s="110"/>
      <c r="M18" s="91" t="s">
        <v>71</v>
      </c>
      <c r="N18" s="91">
        <v>5</v>
      </c>
      <c r="O18" s="91">
        <v>2.5</v>
      </c>
      <c r="P18" s="116"/>
      <c r="Q18" s="91">
        <v>2.4</v>
      </c>
      <c r="R18" s="97">
        <v>13</v>
      </c>
      <c r="S18" s="98">
        <v>24</v>
      </c>
      <c r="T18" s="96">
        <f>IF(Tabella5[[#This Row],[FT]]=0," ",Tabella5[[#This Row],[FT]]-Tabella5[[#This Row],[IT]])</f>
        <v>11</v>
      </c>
      <c r="U18" s="7">
        <f>IF(Tabella5[[#This Row],[IT]]=0," ",Tabella5[[#This Row],[IT]]/$AC$1)</f>
        <v>37.142857142857146</v>
      </c>
      <c r="V18" s="7">
        <f>IF(Tabella5[[#This Row],[FT]]=0,"",Tabella5[[#This Row],[FT]]/$AC$1)</f>
        <v>68.571428571428569</v>
      </c>
      <c r="W18" s="46">
        <f>IF(Tabella5[[#This Row],[IT]]=0,".",Tabella5[[#This Row],[IT]]/$AC$2)</f>
        <v>0.52</v>
      </c>
      <c r="X18" s="45">
        <f>IF(Tabella5[[#This Row],[FT]]=0,".",Tabella5[[#This Row],[FT]]/$AC$2)</f>
        <v>0.96</v>
      </c>
      <c r="Y18" s="117" t="str">
        <f>IF(Tabella5[[#This Row],[IT]]&gt;$AC$2/10,"&gt;1/10VL",IF(Tabella5[[#This Row],[FT]]&gt;$AC$2/10,"&gt;1/10VL","."))</f>
        <v>&gt;1/10VL</v>
      </c>
      <c r="Z18" s="119"/>
      <c r="AA18" s="39">
        <f>IF(Tabella5[[#This Row],[IT]]&gt;$AC$1,1,(IF(Tabella5[[#This Row],[FT]]&gt;$AC$1,1,".")))</f>
        <v>1</v>
      </c>
      <c r="AB18" s="39" t="str">
        <f>IF(Tabella5[[#This Row],[IT]]&gt;$AC$2,1,(IF(Tabella5[[#This Row],[FT]]&gt;$AC$2,1,".")))</f>
        <v>.</v>
      </c>
      <c r="AC18" s="39">
        <f>IF(Tabella5[[#This Row],[FT]]-Tabella5[[#This Row],[IT]]&gt;$AC$3,1,".")</f>
        <v>1</v>
      </c>
      <c r="AD18" s="156"/>
      <c r="AE18" s="10"/>
      <c r="AF18" s="17"/>
      <c r="AG18" s="155"/>
      <c r="AH18" s="13" t="str">
        <f>IF(Tabella5[[#This Row],[IT ]]=0," ",Tabella5[[#This Row],[IT ]]/$AO$2)</f>
        <v xml:space="preserve"> </v>
      </c>
      <c r="AI18" s="13" t="str">
        <f>IF(Tabella5[[#This Row],[FT ]]=0," ",Tabella5[[#This Row],[FT ]]/$AO$2)</f>
        <v xml:space="preserve"> </v>
      </c>
      <c r="AJ18" s="34" t="str">
        <f>IF(Tabella5[[#This Row],[IT ]]=0,".",Tabella5[[#This Row],[IT ]]/$AO$3)</f>
        <v>.</v>
      </c>
      <c r="AK18" s="24" t="str">
        <f>IF(Tabella5[[#This Row],[FT ]]=0,".",Tabella5[[#This Row],[FT ]]/$AO$3)</f>
        <v>.</v>
      </c>
      <c r="AL18" s="117" t="str">
        <f>IF(Tabella5[[#This Row],[IT ]]&gt;$AO$3/10,"&gt;1/10VL",IF(Tabella5[[#This Row],[FT ]]&gt;$AO$3/10,"&gt;1/10VL","."))</f>
        <v>.</v>
      </c>
      <c r="AM18" s="129"/>
      <c r="AN18" s="9" t="str">
        <f>IF(Tabella5[[#This Row],[IT ]]&gt;$AO$2,"1",(IF(Tabella5[[#This Row],[FT ]]&gt;$AO$2,"1",".")))</f>
        <v>.</v>
      </c>
      <c r="AO18" s="37" t="str">
        <f>IF(Tabella5[[#This Row],[IT ]]&gt;$AO$3,1,IF(Tabella5[[#This Row],[FT ]]&gt;$AO$3,1,"."))</f>
        <v>.</v>
      </c>
      <c r="AP18" s="18"/>
      <c r="AQ18" s="226"/>
      <c r="AR18" s="15"/>
      <c r="AS18" s="15"/>
      <c r="AT18" s="15"/>
      <c r="AU18" s="15"/>
      <c r="AV18" s="15"/>
    </row>
    <row r="19" spans="1:48" s="16" customFormat="1" ht="28.5" customHeight="1" x14ac:dyDescent="0.25">
      <c r="A19" s="21"/>
      <c r="B19" s="101"/>
      <c r="C19" s="6"/>
      <c r="D19" s="93"/>
      <c r="E19" s="223"/>
      <c r="F19" s="100">
        <f t="shared" si="0"/>
        <v>0</v>
      </c>
      <c r="G19" s="91"/>
      <c r="H19" s="92"/>
      <c r="I19" s="228"/>
      <c r="J19" s="227"/>
      <c r="K19" s="30"/>
      <c r="L19" s="110"/>
      <c r="M19" s="91"/>
      <c r="N19" s="91"/>
      <c r="O19" s="91"/>
      <c r="P19" s="116"/>
      <c r="Q19" s="91"/>
      <c r="R19" s="97"/>
      <c r="S19" s="98"/>
      <c r="T19" s="96" t="str">
        <f>IF(Tabella5[[#This Row],[FT]]=0," ",Tabella5[[#This Row],[FT]]-Tabella5[[#This Row],[IT]])</f>
        <v xml:space="preserve"> </v>
      </c>
      <c r="U19" s="7" t="str">
        <f>IF(Tabella5[[#This Row],[IT]]=0," ",Tabella5[[#This Row],[IT]]/$AC$1)</f>
        <v xml:space="preserve"> </v>
      </c>
      <c r="V19" s="7" t="str">
        <f>IF(Tabella5[[#This Row],[FT]]=0,"",Tabella5[[#This Row],[FT]]/$AC$1)</f>
        <v/>
      </c>
      <c r="W19" s="46" t="str">
        <f>IF(Tabella5[[#This Row],[IT]]=0,".",Tabella5[[#This Row],[IT]]/$AC$2)</f>
        <v>.</v>
      </c>
      <c r="X19" s="45" t="str">
        <f>IF(Tabella5[[#This Row],[FT]]=0,".",Tabella5[[#This Row],[FT]]/$AC$2)</f>
        <v>.</v>
      </c>
      <c r="Y19" s="117" t="str">
        <f>IF(Tabella5[[#This Row],[IT]]&gt;$AC$2/10,"&gt;1/10VL",IF(Tabella5[[#This Row],[FT]]&gt;$AC$2/10,"&gt;1/10VL","."))</f>
        <v>.</v>
      </c>
      <c r="Z19" s="119"/>
      <c r="AA19" s="39" t="str">
        <f>IF(Tabella5[[#This Row],[IT]]&gt;$AC$1,1,(IF(Tabella5[[#This Row],[FT]]&gt;$AC$1,1,".")))</f>
        <v>.</v>
      </c>
      <c r="AB19" s="39" t="str">
        <f>IF(Tabella5[[#This Row],[IT]]&gt;$AC$2,1,(IF(Tabella5[[#This Row],[FT]]&gt;$AC$2,1,".")))</f>
        <v>.</v>
      </c>
      <c r="AC19" s="39" t="str">
        <f>IF(Tabella5[[#This Row],[FT]]-Tabella5[[#This Row],[IT]]&gt;$AC$3,1,".")</f>
        <v>.</v>
      </c>
      <c r="AD19" s="156"/>
      <c r="AE19" s="10"/>
      <c r="AF19" s="17"/>
      <c r="AG19" s="155"/>
      <c r="AH19" s="13" t="str">
        <f>IF(Tabella5[[#This Row],[IT ]]=0," ",Tabella5[[#This Row],[IT ]]/$AO$2)</f>
        <v xml:space="preserve"> </v>
      </c>
      <c r="AI19" s="13" t="str">
        <f>IF(Tabella5[[#This Row],[FT ]]=0," ",Tabella5[[#This Row],[FT ]]/$AO$2)</f>
        <v xml:space="preserve"> </v>
      </c>
      <c r="AJ19" s="34" t="str">
        <f>IF(Tabella5[[#This Row],[IT ]]=0,".",Tabella5[[#This Row],[IT ]]/$AO$3)</f>
        <v>.</v>
      </c>
      <c r="AK19" s="24" t="str">
        <f>IF(Tabella5[[#This Row],[FT ]]=0,".",Tabella5[[#This Row],[FT ]]/$AO$3)</f>
        <v>.</v>
      </c>
      <c r="AL19" s="117" t="str">
        <f>IF(Tabella5[[#This Row],[IT ]]&gt;$AO$3/10,"&gt;1/10VL",IF(Tabella5[[#This Row],[FT ]]&gt;$AO$3/10,"&gt;1/10VL","."))</f>
        <v>.</v>
      </c>
      <c r="AM19" s="129"/>
      <c r="AN19" s="9" t="str">
        <f>IF(Tabella5[[#This Row],[IT ]]&gt;$AO$2,"1",(IF(Tabella5[[#This Row],[FT ]]&gt;$AO$2,"1",".")))</f>
        <v>.</v>
      </c>
      <c r="AO19" s="37" t="str">
        <f>IF(Tabella5[[#This Row],[IT ]]&gt;$AO$3,1,IF(Tabella5[[#This Row],[FT ]]&gt;$AO$3,1,"."))</f>
        <v>.</v>
      </c>
      <c r="AP19" s="18"/>
      <c r="AQ19" s="226"/>
      <c r="AR19" s="15"/>
      <c r="AS19" s="15"/>
      <c r="AT19" s="15"/>
      <c r="AU19" s="15"/>
      <c r="AV19" s="15"/>
    </row>
    <row r="20" spans="1:48" s="16" customFormat="1" ht="28.5" customHeight="1" x14ac:dyDescent="0.25">
      <c r="A20" s="21"/>
      <c r="B20" s="101"/>
      <c r="C20" s="6"/>
      <c r="D20" s="93"/>
      <c r="E20" s="223"/>
      <c r="F20" s="100">
        <f t="shared" si="0"/>
        <v>0</v>
      </c>
      <c r="G20" s="91"/>
      <c r="H20" s="92"/>
      <c r="I20" s="228"/>
      <c r="J20" s="227"/>
      <c r="K20" s="30"/>
      <c r="L20" s="110"/>
      <c r="M20" s="91"/>
      <c r="N20" s="91"/>
      <c r="O20" s="91"/>
      <c r="P20" s="116"/>
      <c r="Q20" s="91"/>
      <c r="R20" s="97"/>
      <c r="S20" s="98"/>
      <c r="T20" s="96" t="str">
        <f>IF(Tabella5[[#This Row],[FT]]=0," ",Tabella5[[#This Row],[FT]]-Tabella5[[#This Row],[IT]])</f>
        <v xml:space="preserve"> </v>
      </c>
      <c r="U20" s="7" t="str">
        <f>IF(Tabella5[[#This Row],[IT]]=0," ",Tabella5[[#This Row],[IT]]/$AC$1)</f>
        <v xml:space="preserve"> </v>
      </c>
      <c r="V20" s="7" t="str">
        <f>IF(Tabella5[[#This Row],[FT]]=0,"",Tabella5[[#This Row],[FT]]/$AC$1)</f>
        <v/>
      </c>
      <c r="W20" s="46" t="str">
        <f>IF(Tabella5[[#This Row],[IT]]=0,".",Tabella5[[#This Row],[IT]]/$AC$2)</f>
        <v>.</v>
      </c>
      <c r="X20" s="45" t="str">
        <f>IF(Tabella5[[#This Row],[FT]]=0,".",Tabella5[[#This Row],[FT]]/$AC$2)</f>
        <v>.</v>
      </c>
      <c r="Y20" s="117" t="str">
        <f>IF(Tabella5[[#This Row],[IT]]&gt;$AC$2/10,"&gt;1/10VL",IF(Tabella5[[#This Row],[FT]]&gt;$AC$2/10,"&gt;1/10VL","."))</f>
        <v>.</v>
      </c>
      <c r="Z20" s="119"/>
      <c r="AA20" s="39" t="str">
        <f>IF(Tabella5[[#This Row],[IT]]&gt;$AC$1,1,(IF(Tabella5[[#This Row],[FT]]&gt;$AC$1,1,".")))</f>
        <v>.</v>
      </c>
      <c r="AB20" s="39" t="str">
        <f>IF(Tabella5[[#This Row],[IT]]&gt;$AC$2,1,(IF(Tabella5[[#This Row],[FT]]&gt;$AC$2,1,".")))</f>
        <v>.</v>
      </c>
      <c r="AC20" s="39" t="str">
        <f>IF(Tabella5[[#This Row],[FT]]-Tabella5[[#This Row],[IT]]&gt;$AC$3,1,".")</f>
        <v>.</v>
      </c>
      <c r="AD20" s="156"/>
      <c r="AE20" s="10"/>
      <c r="AF20" s="17"/>
      <c r="AG20" s="155"/>
      <c r="AH20" s="13" t="str">
        <f>IF(Tabella5[[#This Row],[IT ]]=0," ",Tabella5[[#This Row],[IT ]]/$AO$2)</f>
        <v xml:space="preserve"> </v>
      </c>
      <c r="AI20" s="13" t="str">
        <f>IF(Tabella5[[#This Row],[FT ]]=0," ",Tabella5[[#This Row],[FT ]]/$AO$2)</f>
        <v xml:space="preserve"> </v>
      </c>
      <c r="AJ20" s="34" t="str">
        <f>IF(Tabella5[[#This Row],[IT ]]=0,".",Tabella5[[#This Row],[IT ]]/$AO$3)</f>
        <v>.</v>
      </c>
      <c r="AK20" s="24" t="str">
        <f>IF(Tabella5[[#This Row],[FT ]]=0,".",Tabella5[[#This Row],[FT ]]/$AO$3)</f>
        <v>.</v>
      </c>
      <c r="AL20" s="117" t="str">
        <f>IF(Tabella5[[#This Row],[IT ]]&gt;$AO$3/10,"&gt;1/10VL",IF(Tabella5[[#This Row],[FT ]]&gt;$AO$3/10,"&gt;1/10VL","."))</f>
        <v>.</v>
      </c>
      <c r="AM20" s="129"/>
      <c r="AN20" s="9" t="str">
        <f>IF(Tabella5[[#This Row],[IT ]]&gt;$AO$2,"1",(IF(Tabella5[[#This Row],[FT ]]&gt;$AO$2,"1",".")))</f>
        <v>.</v>
      </c>
      <c r="AO20" s="37" t="str">
        <f>IF(Tabella5[[#This Row],[IT ]]&gt;$AO$3,1,IF(Tabella5[[#This Row],[FT ]]&gt;$AO$3,1,"."))</f>
        <v>.</v>
      </c>
      <c r="AP20" s="18"/>
      <c r="AQ20" s="226"/>
      <c r="AR20" s="15"/>
      <c r="AS20" s="15"/>
      <c r="AT20" s="15"/>
      <c r="AU20" s="15"/>
      <c r="AV20" s="15"/>
    </row>
    <row r="21" spans="1:48" s="16" customFormat="1" ht="28.5" customHeight="1" x14ac:dyDescent="0.25">
      <c r="A21" s="21"/>
      <c r="B21" s="101"/>
      <c r="C21" s="6"/>
      <c r="D21" s="93"/>
      <c r="E21" s="223"/>
      <c r="F21" s="100">
        <f t="shared" si="0"/>
        <v>0</v>
      </c>
      <c r="G21" s="91"/>
      <c r="H21" s="92"/>
      <c r="I21" s="228"/>
      <c r="J21" s="227"/>
      <c r="K21" s="30"/>
      <c r="L21" s="110"/>
      <c r="M21" s="91"/>
      <c r="N21" s="91"/>
      <c r="O21" s="91"/>
      <c r="P21" s="116"/>
      <c r="Q21" s="91"/>
      <c r="R21" s="97"/>
      <c r="S21" s="98"/>
      <c r="T21" s="96" t="str">
        <f>IF(Tabella5[[#This Row],[FT]]=0," ",Tabella5[[#This Row],[FT]]-Tabella5[[#This Row],[IT]])</f>
        <v xml:space="preserve"> </v>
      </c>
      <c r="U21" s="7" t="str">
        <f>IF(Tabella5[[#This Row],[IT]]=0," ",Tabella5[[#This Row],[IT]]/$AC$1)</f>
        <v xml:space="preserve"> </v>
      </c>
      <c r="V21" s="7" t="str">
        <f>IF(Tabella5[[#This Row],[FT]]=0,"",Tabella5[[#This Row],[FT]]/$AC$1)</f>
        <v/>
      </c>
      <c r="W21" s="46" t="str">
        <f>IF(Tabella5[[#This Row],[IT]]=0,".",Tabella5[[#This Row],[IT]]/$AC$2)</f>
        <v>.</v>
      </c>
      <c r="X21" s="45" t="str">
        <f>IF(Tabella5[[#This Row],[FT]]=0,".",Tabella5[[#This Row],[FT]]/$AC$2)</f>
        <v>.</v>
      </c>
      <c r="Y21" s="117" t="str">
        <f>IF(Tabella5[[#This Row],[IT]]&gt;$AC$2/10,"&gt;1/10VL",IF(Tabella5[[#This Row],[FT]]&gt;$AC$2/10,"&gt;1/10VL","."))</f>
        <v>.</v>
      </c>
      <c r="Z21" s="119"/>
      <c r="AA21" s="39" t="str">
        <f>IF(Tabella5[[#This Row],[IT]]&gt;$AC$1,1,(IF(Tabella5[[#This Row],[FT]]&gt;$AC$1,1,".")))</f>
        <v>.</v>
      </c>
      <c r="AB21" s="39" t="str">
        <f>IF(Tabella5[[#This Row],[IT]]&gt;$AC$2,1,(IF(Tabella5[[#This Row],[FT]]&gt;$AC$2,1,".")))</f>
        <v>.</v>
      </c>
      <c r="AC21" s="39" t="str">
        <f>IF(Tabella5[[#This Row],[FT]]-Tabella5[[#This Row],[IT]]&gt;$AC$3,1,".")</f>
        <v>.</v>
      </c>
      <c r="AD21" s="156"/>
      <c r="AE21" s="10"/>
      <c r="AF21" s="17"/>
      <c r="AG21" s="155"/>
      <c r="AH21" s="13" t="str">
        <f>IF(Tabella5[[#This Row],[IT ]]=0," ",Tabella5[[#This Row],[IT ]]/$AO$2)</f>
        <v xml:space="preserve"> </v>
      </c>
      <c r="AI21" s="13" t="str">
        <f>IF(Tabella5[[#This Row],[FT ]]=0," ",Tabella5[[#This Row],[FT ]]/$AO$2)</f>
        <v xml:space="preserve"> </v>
      </c>
      <c r="AJ21" s="34" t="str">
        <f>IF(Tabella5[[#This Row],[IT ]]=0,".",Tabella5[[#This Row],[IT ]]/$AO$3)</f>
        <v>.</v>
      </c>
      <c r="AK21" s="24" t="str">
        <f>IF(Tabella5[[#This Row],[FT ]]=0,".",Tabella5[[#This Row],[FT ]]/$AO$3)</f>
        <v>.</v>
      </c>
      <c r="AL21" s="117" t="str">
        <f>IF(Tabella5[[#This Row],[IT ]]&gt;$AO$3/10,"&gt;1/10VL",IF(Tabella5[[#This Row],[FT ]]&gt;$AO$3/10,"&gt;1/10VL","."))</f>
        <v>.</v>
      </c>
      <c r="AM21" s="129"/>
      <c r="AN21" s="9" t="str">
        <f>IF(Tabella5[[#This Row],[IT ]]&gt;$AO$2,"1",(IF(Tabella5[[#This Row],[FT ]]&gt;$AO$2,"1",".")))</f>
        <v>.</v>
      </c>
      <c r="AO21" s="37" t="str">
        <f>IF(Tabella5[[#This Row],[IT ]]&gt;$AO$3,1,IF(Tabella5[[#This Row],[FT ]]&gt;$AO$3,1,"."))</f>
        <v>.</v>
      </c>
      <c r="AP21" s="18"/>
      <c r="AQ21" s="226"/>
      <c r="AR21" s="15"/>
      <c r="AS21" s="15"/>
      <c r="AT21" s="15"/>
      <c r="AU21" s="15"/>
      <c r="AV21" s="15"/>
    </row>
    <row r="22" spans="1:48" s="16" customFormat="1" ht="28.5" customHeight="1" x14ac:dyDescent="0.25">
      <c r="A22" s="21"/>
      <c r="B22" s="101"/>
      <c r="C22" s="6"/>
      <c r="D22" s="93"/>
      <c r="E22" s="223"/>
      <c r="F22" s="100">
        <f t="shared" si="0"/>
        <v>0</v>
      </c>
      <c r="G22" s="91"/>
      <c r="H22" s="92"/>
      <c r="I22" s="228"/>
      <c r="J22" s="227"/>
      <c r="K22" s="30"/>
      <c r="L22" s="110"/>
      <c r="M22" s="91"/>
      <c r="N22" s="91"/>
      <c r="O22" s="91"/>
      <c r="P22" s="116"/>
      <c r="Q22" s="91"/>
      <c r="R22" s="97"/>
      <c r="S22" s="98"/>
      <c r="T22" s="96" t="str">
        <f>IF(Tabella5[[#This Row],[FT]]=0," ",Tabella5[[#This Row],[FT]]-Tabella5[[#This Row],[IT]])</f>
        <v xml:space="preserve"> </v>
      </c>
      <c r="U22" s="7" t="str">
        <f>IF(Tabella5[[#This Row],[IT]]=0," ",Tabella5[[#This Row],[IT]]/$AC$1)</f>
        <v xml:space="preserve"> </v>
      </c>
      <c r="V22" s="7" t="str">
        <f>IF(Tabella5[[#This Row],[FT]]=0,"",Tabella5[[#This Row],[FT]]/$AC$1)</f>
        <v/>
      </c>
      <c r="W22" s="46" t="str">
        <f>IF(Tabella5[[#This Row],[IT]]=0,".",Tabella5[[#This Row],[IT]]/$AC$2)</f>
        <v>.</v>
      </c>
      <c r="X22" s="45" t="str">
        <f>IF(Tabella5[[#This Row],[FT]]=0,".",Tabella5[[#This Row],[FT]]/$AC$2)</f>
        <v>.</v>
      </c>
      <c r="Y22" s="117" t="str">
        <f>IF(Tabella5[[#This Row],[IT]]&gt;$AC$2/10,"&gt;1/10VL",IF(Tabella5[[#This Row],[FT]]&gt;$AC$2/10,"&gt;1/10VL","."))</f>
        <v>.</v>
      </c>
      <c r="Z22" s="119"/>
      <c r="AA22" s="39" t="str">
        <f>IF(Tabella5[[#This Row],[IT]]&gt;$AC$1,1,(IF(Tabella5[[#This Row],[FT]]&gt;$AC$1,1,".")))</f>
        <v>.</v>
      </c>
      <c r="AB22" s="39" t="str">
        <f>IF(Tabella5[[#This Row],[IT]]&gt;$AC$2,1,(IF(Tabella5[[#This Row],[FT]]&gt;$AC$2,1,".")))</f>
        <v>.</v>
      </c>
      <c r="AC22" s="39" t="str">
        <f>IF(Tabella5[[#This Row],[FT]]-Tabella5[[#This Row],[IT]]&gt;$AC$3,1,".")</f>
        <v>.</v>
      </c>
      <c r="AD22" s="156"/>
      <c r="AE22" s="10"/>
      <c r="AF22" s="17"/>
      <c r="AG22" s="155"/>
      <c r="AH22" s="13" t="str">
        <f>IF(Tabella5[[#This Row],[IT ]]=0," ",Tabella5[[#This Row],[IT ]]/$AO$2)</f>
        <v xml:space="preserve"> </v>
      </c>
      <c r="AI22" s="13" t="str">
        <f>IF(Tabella5[[#This Row],[FT ]]=0," ",Tabella5[[#This Row],[FT ]]/$AO$2)</f>
        <v xml:space="preserve"> </v>
      </c>
      <c r="AJ22" s="34" t="str">
        <f>IF(Tabella5[[#This Row],[IT ]]=0,".",Tabella5[[#This Row],[IT ]]/$AO$3)</f>
        <v>.</v>
      </c>
      <c r="AK22" s="24" t="str">
        <f>IF(Tabella5[[#This Row],[FT ]]=0,".",Tabella5[[#This Row],[FT ]]/$AO$3)</f>
        <v>.</v>
      </c>
      <c r="AL22" s="117" t="str">
        <f>IF(Tabella5[[#This Row],[IT ]]&gt;$AO$3/10,"&gt;1/10VL",IF(Tabella5[[#This Row],[FT ]]&gt;$AO$3/10,"&gt;1/10VL","."))</f>
        <v>.</v>
      </c>
      <c r="AM22" s="129"/>
      <c r="AN22" s="27" t="str">
        <f>IF(Tabella5[[#This Row],[IT ]]&gt;$AO$2,"1",(IF(Tabella5[[#This Row],[FT ]]&gt;$AO$2,"1",".")))</f>
        <v>.</v>
      </c>
      <c r="AO22" s="37" t="str">
        <f>IF(Tabella5[[#This Row],[IT ]]&gt;$AO$3,1,IF(Tabella5[[#This Row],[FT ]]&gt;$AO$3,1,"."))</f>
        <v>.</v>
      </c>
      <c r="AP22" s="18"/>
      <c r="AQ22" s="226"/>
      <c r="AR22" s="15"/>
      <c r="AS22" s="15"/>
      <c r="AT22" s="15"/>
      <c r="AU22" s="15"/>
      <c r="AV22" s="15"/>
    </row>
    <row r="23" spans="1:48" s="16" customFormat="1" ht="28.5" customHeight="1" x14ac:dyDescent="0.25">
      <c r="A23" s="21"/>
      <c r="B23" s="101"/>
      <c r="C23" s="6"/>
      <c r="D23" s="93"/>
      <c r="E23" s="223"/>
      <c r="F23" s="100">
        <f t="shared" si="0"/>
        <v>0</v>
      </c>
      <c r="G23" s="91"/>
      <c r="H23" s="92"/>
      <c r="I23" s="228"/>
      <c r="J23" s="227"/>
      <c r="K23" s="30"/>
      <c r="L23" s="110"/>
      <c r="M23" s="91"/>
      <c r="N23" s="91"/>
      <c r="O23" s="91"/>
      <c r="P23" s="116"/>
      <c r="Q23" s="91"/>
      <c r="R23" s="97"/>
      <c r="S23" s="98"/>
      <c r="T23" s="96" t="str">
        <f>IF(Tabella5[[#This Row],[FT]]=0," ",Tabella5[[#This Row],[FT]]-Tabella5[[#This Row],[IT]])</f>
        <v xml:space="preserve"> </v>
      </c>
      <c r="U23" s="7" t="str">
        <f>IF(Tabella5[[#This Row],[IT]]=0," ",Tabella5[[#This Row],[IT]]/$AC$1)</f>
        <v xml:space="preserve"> </v>
      </c>
      <c r="V23" s="7" t="str">
        <f>IF(Tabella5[[#This Row],[FT]]=0,"",Tabella5[[#This Row],[FT]]/$AC$1)</f>
        <v/>
      </c>
      <c r="W23" s="46" t="str">
        <f>IF(Tabella5[[#This Row],[IT]]=0,".",Tabella5[[#This Row],[IT]]/$AC$2)</f>
        <v>.</v>
      </c>
      <c r="X23" s="45" t="str">
        <f>IF(Tabella5[[#This Row],[FT]]=0,".",Tabella5[[#This Row],[FT]]/$AC$2)</f>
        <v>.</v>
      </c>
      <c r="Y23" s="117" t="str">
        <f>IF(Tabella5[[#This Row],[IT]]&gt;$AC$2/10,"&gt;1/10VL",IF(Tabella5[[#This Row],[FT]]&gt;$AC$2/10,"&gt;1/10VL","."))</f>
        <v>.</v>
      </c>
      <c r="Z23" s="119"/>
      <c r="AA23" s="39" t="str">
        <f>IF(Tabella5[[#This Row],[IT]]&gt;$AC$1,1,(IF(Tabella5[[#This Row],[FT]]&gt;$AC$1,1,".")))</f>
        <v>.</v>
      </c>
      <c r="AB23" s="39" t="str">
        <f>IF(Tabella5[[#This Row],[IT]]&gt;$AC$2,1,(IF(Tabella5[[#This Row],[FT]]&gt;$AC$2,1,".")))</f>
        <v>.</v>
      </c>
      <c r="AC23" s="39" t="str">
        <f>IF(Tabella5[[#This Row],[FT]]-Tabella5[[#This Row],[IT]]&gt;$AC$3,1,".")</f>
        <v>.</v>
      </c>
      <c r="AD23" s="156"/>
      <c r="AE23" s="10"/>
      <c r="AF23" s="17"/>
      <c r="AG23" s="155"/>
      <c r="AH23" s="13" t="str">
        <f>IF(Tabella5[[#This Row],[IT ]]=0," ",Tabella5[[#This Row],[IT ]]/$AO$2)</f>
        <v xml:space="preserve"> </v>
      </c>
      <c r="AI23" s="13" t="str">
        <f>IF(Tabella5[[#This Row],[FT ]]=0," ",Tabella5[[#This Row],[FT ]]/$AO$2)</f>
        <v xml:space="preserve"> </v>
      </c>
      <c r="AJ23" s="34" t="str">
        <f>IF(Tabella5[[#This Row],[IT ]]=0,".",Tabella5[[#This Row],[IT ]]/$AO$3)</f>
        <v>.</v>
      </c>
      <c r="AK23" s="24" t="str">
        <f>IF(Tabella5[[#This Row],[FT ]]=0,".",Tabella5[[#This Row],[FT ]]/$AO$3)</f>
        <v>.</v>
      </c>
      <c r="AL23" s="117" t="str">
        <f>IF(Tabella5[[#This Row],[IT ]]&gt;$AO$3/10,"&gt;1/10VL",IF(Tabella5[[#This Row],[FT ]]&gt;$AO$3/10,"&gt;1/10VL","."))</f>
        <v>.</v>
      </c>
      <c r="AM23" s="129"/>
      <c r="AN23" s="27" t="str">
        <f>IF(Tabella5[[#This Row],[IT ]]&gt;$AO$2,"1",(IF(Tabella5[[#This Row],[FT ]]&gt;$AO$2,"1",".")))</f>
        <v>.</v>
      </c>
      <c r="AO23" s="37" t="str">
        <f>IF(Tabella5[[#This Row],[IT ]]&gt;$AO$3,1,IF(Tabella5[[#This Row],[FT ]]&gt;$AO$3,1,"."))</f>
        <v>.</v>
      </c>
      <c r="AP23" s="18"/>
      <c r="AQ23" s="226"/>
      <c r="AR23" s="15"/>
      <c r="AS23" s="15"/>
      <c r="AT23" s="15"/>
      <c r="AU23" s="15"/>
      <c r="AV23" s="15"/>
    </row>
    <row r="24" spans="1:48" s="16" customFormat="1" ht="28.5" customHeight="1" x14ac:dyDescent="0.25">
      <c r="A24" s="21"/>
      <c r="B24" s="101"/>
      <c r="C24" s="6"/>
      <c r="D24" s="93"/>
      <c r="E24" s="223"/>
      <c r="F24" s="100">
        <f t="shared" si="0"/>
        <v>0</v>
      </c>
      <c r="G24" s="91"/>
      <c r="H24" s="92"/>
      <c r="I24" s="228"/>
      <c r="J24" s="227"/>
      <c r="K24" s="30"/>
      <c r="L24" s="110"/>
      <c r="M24" s="91"/>
      <c r="N24" s="91"/>
      <c r="O24" s="91"/>
      <c r="P24" s="116"/>
      <c r="Q24" s="91"/>
      <c r="R24" s="97"/>
      <c r="S24" s="98"/>
      <c r="T24" s="96" t="str">
        <f>IF(Tabella5[[#This Row],[FT]]=0," ",Tabella5[[#This Row],[FT]]-Tabella5[[#This Row],[IT]])</f>
        <v xml:space="preserve"> </v>
      </c>
      <c r="U24" s="7" t="str">
        <f>IF(Tabella5[[#This Row],[IT]]=0," ",Tabella5[[#This Row],[IT]]/$AC$1)</f>
        <v xml:space="preserve"> </v>
      </c>
      <c r="V24" s="7" t="str">
        <f>IF(Tabella5[[#This Row],[FT]]=0,"",Tabella5[[#This Row],[FT]]/$AC$1)</f>
        <v/>
      </c>
      <c r="W24" s="46" t="str">
        <f>IF(Tabella5[[#This Row],[IT]]=0,".",Tabella5[[#This Row],[IT]]/$AC$2)</f>
        <v>.</v>
      </c>
      <c r="X24" s="45" t="str">
        <f>IF(Tabella5[[#This Row],[FT]]=0,".",Tabella5[[#This Row],[FT]]/$AC$2)</f>
        <v>.</v>
      </c>
      <c r="Y24" s="117" t="str">
        <f>IF(Tabella5[[#This Row],[IT]]&gt;$AC$2/10,"&gt;1/10VL",IF(Tabella5[[#This Row],[FT]]&gt;$AC$2/10,"&gt;1/10VL","."))</f>
        <v>.</v>
      </c>
      <c r="Z24" s="119"/>
      <c r="AA24" s="39" t="str">
        <f>IF(Tabella5[[#This Row],[IT]]&gt;$AC$1,1,(IF(Tabella5[[#This Row],[FT]]&gt;$AC$1,1,".")))</f>
        <v>.</v>
      </c>
      <c r="AB24" s="39" t="str">
        <f>IF(Tabella5[[#This Row],[IT]]&gt;$AC$2,1,(IF(Tabella5[[#This Row],[FT]]&gt;$AC$2,1,".")))</f>
        <v>.</v>
      </c>
      <c r="AC24" s="39" t="str">
        <f>IF(Tabella5[[#This Row],[FT]]-Tabella5[[#This Row],[IT]]&gt;$AC$3,1,".")</f>
        <v>.</v>
      </c>
      <c r="AD24" s="156"/>
      <c r="AE24" s="10"/>
      <c r="AF24" s="17"/>
      <c r="AG24" s="155"/>
      <c r="AH24" s="13" t="str">
        <f>IF(Tabella5[[#This Row],[IT ]]=0," ",Tabella5[[#This Row],[IT ]]/$AO$2)</f>
        <v xml:space="preserve"> </v>
      </c>
      <c r="AI24" s="13" t="str">
        <f>IF(Tabella5[[#This Row],[FT ]]=0," ",Tabella5[[#This Row],[FT ]]/$AO$2)</f>
        <v xml:space="preserve"> </v>
      </c>
      <c r="AJ24" s="34" t="str">
        <f>IF(Tabella5[[#This Row],[IT ]]=0,".",Tabella5[[#This Row],[IT ]]/$AO$3)</f>
        <v>.</v>
      </c>
      <c r="AK24" s="24" t="str">
        <f>IF(Tabella5[[#This Row],[FT ]]=0,".",Tabella5[[#This Row],[FT ]]/$AO$3)</f>
        <v>.</v>
      </c>
      <c r="AL24" s="117" t="str">
        <f>IF(Tabella5[[#This Row],[IT ]]&gt;$AO$3/10,"&gt;1/10VL",IF(Tabella5[[#This Row],[FT ]]&gt;$AO$3/10,"&gt;1/10VL","."))</f>
        <v>.</v>
      </c>
      <c r="AM24" s="129"/>
      <c r="AN24" s="27" t="str">
        <f>IF(Tabella5[[#This Row],[IT ]]&gt;$AO$2,"1",(IF(Tabella5[[#This Row],[FT ]]&gt;$AO$2,"1",".")))</f>
        <v>.</v>
      </c>
      <c r="AO24" s="37" t="str">
        <f>IF(Tabella5[[#This Row],[IT ]]&gt;$AO$3,1,IF(Tabella5[[#This Row],[FT ]]&gt;$AO$3,1,"."))</f>
        <v>.</v>
      </c>
      <c r="AP24" s="18"/>
      <c r="AQ24" s="226"/>
      <c r="AR24" s="15"/>
      <c r="AS24" s="15"/>
      <c r="AT24" s="15"/>
      <c r="AU24" s="15"/>
      <c r="AV24" s="15"/>
    </row>
    <row r="25" spans="1:48" s="16" customFormat="1" ht="28.5" customHeight="1" x14ac:dyDescent="0.25">
      <c r="A25" s="21"/>
      <c r="B25" s="101"/>
      <c r="C25" s="6"/>
      <c r="D25" s="93"/>
      <c r="E25" s="223"/>
      <c r="F25" s="100">
        <f t="shared" si="0"/>
        <v>0</v>
      </c>
      <c r="G25" s="91"/>
      <c r="H25" s="92"/>
      <c r="I25" s="228"/>
      <c r="J25" s="227"/>
      <c r="K25" s="30"/>
      <c r="L25" s="110"/>
      <c r="M25" s="91"/>
      <c r="N25" s="91"/>
      <c r="O25" s="91"/>
      <c r="P25" s="116"/>
      <c r="Q25" s="91"/>
      <c r="R25" s="97"/>
      <c r="S25" s="98"/>
      <c r="T25" s="96" t="str">
        <f>IF(Tabella5[[#This Row],[FT]]=0," ",Tabella5[[#This Row],[FT]]-Tabella5[[#This Row],[IT]])</f>
        <v xml:space="preserve"> </v>
      </c>
      <c r="U25" s="7" t="str">
        <f>IF(Tabella5[[#This Row],[IT]]=0," ",Tabella5[[#This Row],[IT]]/$AC$1)</f>
        <v xml:space="preserve"> </v>
      </c>
      <c r="V25" s="7" t="str">
        <f>IF(Tabella5[[#This Row],[FT]]=0,"",Tabella5[[#This Row],[FT]]/$AC$1)</f>
        <v/>
      </c>
      <c r="W25" s="46" t="str">
        <f>IF(Tabella5[[#This Row],[IT]]=0,".",Tabella5[[#This Row],[IT]]/$AC$2)</f>
        <v>.</v>
      </c>
      <c r="X25" s="45" t="str">
        <f>IF(Tabella5[[#This Row],[FT]]=0,".",Tabella5[[#This Row],[FT]]/$AC$2)</f>
        <v>.</v>
      </c>
      <c r="Y25" s="117" t="str">
        <f>IF(Tabella5[[#This Row],[IT]]&gt;$AC$2/10,"&gt;1/10VL",IF(Tabella5[[#This Row],[FT]]&gt;$AC$2/10,"&gt;1/10VL","."))</f>
        <v>.</v>
      </c>
      <c r="Z25" s="119"/>
      <c r="AA25" s="39" t="str">
        <f>IF(Tabella5[[#This Row],[IT]]&gt;$AC$1,1,(IF(Tabella5[[#This Row],[FT]]&gt;$AC$1,1,".")))</f>
        <v>.</v>
      </c>
      <c r="AB25" s="39" t="str">
        <f>IF(Tabella5[[#This Row],[IT]]&gt;$AC$2,1,(IF(Tabella5[[#This Row],[FT]]&gt;$AC$2,1,".")))</f>
        <v>.</v>
      </c>
      <c r="AC25" s="39" t="str">
        <f>IF(Tabella5[[#This Row],[FT]]-Tabella5[[#This Row],[IT]]&gt;$AC$3,1,".")</f>
        <v>.</v>
      </c>
      <c r="AD25" s="156"/>
      <c r="AE25" s="10"/>
      <c r="AF25" s="17"/>
      <c r="AG25" s="155"/>
      <c r="AH25" s="13" t="str">
        <f>IF(Tabella5[[#This Row],[IT ]]=0," ",Tabella5[[#This Row],[IT ]]/$AO$2)</f>
        <v xml:space="preserve"> </v>
      </c>
      <c r="AI25" s="13" t="str">
        <f>IF(Tabella5[[#This Row],[FT ]]=0," ",Tabella5[[#This Row],[FT ]]/$AO$2)</f>
        <v xml:space="preserve"> </v>
      </c>
      <c r="AJ25" s="34" t="str">
        <f>IF(Tabella5[[#This Row],[IT ]]=0,".",Tabella5[[#This Row],[IT ]]/$AO$3)</f>
        <v>.</v>
      </c>
      <c r="AK25" s="24" t="str">
        <f>IF(Tabella5[[#This Row],[FT ]]=0,".",Tabella5[[#This Row],[FT ]]/$AO$3)</f>
        <v>.</v>
      </c>
      <c r="AL25" s="117" t="str">
        <f>IF(Tabella5[[#This Row],[IT ]]&gt;$AO$3/10,"&gt;1/10VL",IF(Tabella5[[#This Row],[FT ]]&gt;$AO$3/10,"&gt;1/10VL","."))</f>
        <v>.</v>
      </c>
      <c r="AM25" s="129"/>
      <c r="AN25" s="27" t="str">
        <f>IF(Tabella5[[#This Row],[IT ]]&gt;$AO$2,"1",(IF(Tabella5[[#This Row],[FT ]]&gt;$AO$2,"1",".")))</f>
        <v>.</v>
      </c>
      <c r="AO25" s="37" t="str">
        <f>IF(Tabella5[[#This Row],[IT ]]&gt;$AO$3,1,IF(Tabella5[[#This Row],[FT ]]&gt;$AO$3,1,"."))</f>
        <v>.</v>
      </c>
      <c r="AP25" s="18"/>
      <c r="AQ25" s="226"/>
      <c r="AR25" s="15"/>
      <c r="AS25" s="15"/>
      <c r="AT25" s="15"/>
      <c r="AU25" s="15"/>
      <c r="AV25" s="15"/>
    </row>
    <row r="26" spans="1:48" s="16" customFormat="1" ht="28.5" customHeight="1" x14ac:dyDescent="0.25">
      <c r="A26" s="21"/>
      <c r="B26" s="101"/>
      <c r="C26" s="6"/>
      <c r="D26" s="93"/>
      <c r="E26" s="223"/>
      <c r="F26" s="100">
        <f t="shared" si="0"/>
        <v>0</v>
      </c>
      <c r="G26" s="91"/>
      <c r="H26" s="92"/>
      <c r="I26" s="228"/>
      <c r="J26" s="227"/>
      <c r="K26" s="30"/>
      <c r="L26" s="110"/>
      <c r="M26" s="91"/>
      <c r="N26" s="91"/>
      <c r="O26" s="91"/>
      <c r="P26" s="116"/>
      <c r="Q26" s="91"/>
      <c r="R26" s="97"/>
      <c r="S26" s="98"/>
      <c r="T26" s="96" t="str">
        <f>IF(Tabella5[[#This Row],[FT]]=0," ",Tabella5[[#This Row],[FT]]-Tabella5[[#This Row],[IT]])</f>
        <v xml:space="preserve"> </v>
      </c>
      <c r="U26" s="7" t="str">
        <f>IF(Tabella5[[#This Row],[IT]]=0," ",Tabella5[[#This Row],[IT]]/$AC$1)</f>
        <v xml:space="preserve"> </v>
      </c>
      <c r="V26" s="7" t="str">
        <f>IF(Tabella5[[#This Row],[FT]]=0,"",Tabella5[[#This Row],[FT]]/$AC$1)</f>
        <v/>
      </c>
      <c r="W26" s="46" t="str">
        <f>IF(Tabella5[[#This Row],[IT]]=0,".",Tabella5[[#This Row],[IT]]/$AC$2)</f>
        <v>.</v>
      </c>
      <c r="X26" s="45" t="str">
        <f>IF(Tabella5[[#This Row],[FT]]=0,".",Tabella5[[#This Row],[FT]]/$AC$2)</f>
        <v>.</v>
      </c>
      <c r="Y26" s="117" t="str">
        <f>IF(Tabella5[[#This Row],[IT]]&gt;$AC$2/10,"&gt;1/10VL",IF(Tabella5[[#This Row],[FT]]&gt;$AC$2/10,"&gt;1/10VL","."))</f>
        <v>.</v>
      </c>
      <c r="Z26" s="119"/>
      <c r="AA26" s="39" t="str">
        <f>IF(Tabella5[[#This Row],[IT]]&gt;$AC$1,1,(IF(Tabella5[[#This Row],[FT]]&gt;$AC$1,1,".")))</f>
        <v>.</v>
      </c>
      <c r="AB26" s="39" t="str">
        <f>IF(Tabella5[[#This Row],[IT]]&gt;$AC$2,1,(IF(Tabella5[[#This Row],[FT]]&gt;$AC$2,1,".")))</f>
        <v>.</v>
      </c>
      <c r="AC26" s="39" t="str">
        <f>IF(Tabella5[[#This Row],[FT]]-Tabella5[[#This Row],[IT]]&gt;$AC$3,1,".")</f>
        <v>.</v>
      </c>
      <c r="AD26" s="156"/>
      <c r="AE26" s="10"/>
      <c r="AF26" s="17"/>
      <c r="AG26" s="155"/>
      <c r="AH26" s="13" t="str">
        <f>IF(Tabella5[[#This Row],[IT ]]=0," ",Tabella5[[#This Row],[IT ]]/$AO$2)</f>
        <v xml:space="preserve"> </v>
      </c>
      <c r="AI26" s="13" t="str">
        <f>IF(Tabella5[[#This Row],[FT ]]=0," ",Tabella5[[#This Row],[FT ]]/$AO$2)</f>
        <v xml:space="preserve"> </v>
      </c>
      <c r="AJ26" s="34" t="str">
        <f>IF(Tabella5[[#This Row],[IT ]]=0,".",Tabella5[[#This Row],[IT ]]/$AO$3)</f>
        <v>.</v>
      </c>
      <c r="AK26" s="24" t="str">
        <f>IF(Tabella5[[#This Row],[FT ]]=0,".",Tabella5[[#This Row],[FT ]]/$AO$3)</f>
        <v>.</v>
      </c>
      <c r="AL26" s="117" t="str">
        <f>IF(Tabella5[[#This Row],[IT ]]&gt;$AO$3/10,"&gt;1/10VL",IF(Tabella5[[#This Row],[FT ]]&gt;$AO$3/10,"&gt;1/10VL","."))</f>
        <v>.</v>
      </c>
      <c r="AM26" s="129"/>
      <c r="AN26" s="27" t="str">
        <f>IF(Tabella5[[#This Row],[IT ]]&gt;$AO$2,"1",(IF(Tabella5[[#This Row],[FT ]]&gt;$AO$2,"1",".")))</f>
        <v>.</v>
      </c>
      <c r="AO26" s="37" t="str">
        <f>IF(Tabella5[[#This Row],[IT ]]&gt;$AO$3,1,IF(Tabella5[[#This Row],[FT ]]&gt;$AO$3,1,"."))</f>
        <v>.</v>
      </c>
      <c r="AP26" s="18"/>
      <c r="AQ26" s="226"/>
      <c r="AR26" s="15"/>
      <c r="AS26" s="15"/>
      <c r="AT26" s="15"/>
      <c r="AU26" s="15"/>
      <c r="AV26" s="15"/>
    </row>
    <row r="27" spans="1:48" s="16" customFormat="1" ht="28.5" customHeight="1" x14ac:dyDescent="0.25">
      <c r="A27" s="21"/>
      <c r="B27" s="101"/>
      <c r="C27" s="6"/>
      <c r="D27" s="93"/>
      <c r="E27" s="223"/>
      <c r="F27" s="100">
        <f t="shared" si="0"/>
        <v>0</v>
      </c>
      <c r="G27" s="91"/>
      <c r="H27" s="92"/>
      <c r="I27" s="228"/>
      <c r="J27" s="227"/>
      <c r="K27" s="30"/>
      <c r="L27" s="110"/>
      <c r="M27" s="91"/>
      <c r="N27" s="91"/>
      <c r="O27" s="91"/>
      <c r="P27" s="116"/>
      <c r="Q27" s="91"/>
      <c r="R27" s="97"/>
      <c r="S27" s="98"/>
      <c r="T27" s="96" t="str">
        <f>IF(Tabella5[[#This Row],[FT]]=0," ",Tabella5[[#This Row],[FT]]-Tabella5[[#This Row],[IT]])</f>
        <v xml:space="preserve"> </v>
      </c>
      <c r="U27" s="7" t="str">
        <f>IF(Tabella5[[#This Row],[IT]]=0," ",Tabella5[[#This Row],[IT]]/$AC$1)</f>
        <v xml:space="preserve"> </v>
      </c>
      <c r="V27" s="7" t="str">
        <f>IF(Tabella5[[#This Row],[FT]]=0,"",Tabella5[[#This Row],[FT]]/$AC$1)</f>
        <v/>
      </c>
      <c r="W27" s="46" t="str">
        <f>IF(Tabella5[[#This Row],[IT]]=0,".",Tabella5[[#This Row],[IT]]/$AC$2)</f>
        <v>.</v>
      </c>
      <c r="X27" s="45" t="str">
        <f>IF(Tabella5[[#This Row],[FT]]=0,".",Tabella5[[#This Row],[FT]]/$AC$2)</f>
        <v>.</v>
      </c>
      <c r="Y27" s="117" t="str">
        <f>IF(Tabella5[[#This Row],[IT]]&gt;$AC$2/10,"&gt;1/10VL",IF(Tabella5[[#This Row],[FT]]&gt;$AC$2/10,"&gt;1/10VL","."))</f>
        <v>.</v>
      </c>
      <c r="Z27" s="119"/>
      <c r="AA27" s="39" t="str">
        <f>IF(Tabella5[[#This Row],[IT]]&gt;$AC$1,1,(IF(Tabella5[[#This Row],[FT]]&gt;$AC$1,1,".")))</f>
        <v>.</v>
      </c>
      <c r="AB27" s="39" t="str">
        <f>IF(Tabella5[[#This Row],[IT]]&gt;$AC$2,1,(IF(Tabella5[[#This Row],[FT]]&gt;$AC$2,1,".")))</f>
        <v>.</v>
      </c>
      <c r="AC27" s="39" t="str">
        <f>IF(Tabella5[[#This Row],[FT]]-Tabella5[[#This Row],[IT]]&gt;$AC$3,1,".")</f>
        <v>.</v>
      </c>
      <c r="AD27" s="156"/>
      <c r="AE27" s="10"/>
      <c r="AF27" s="17"/>
      <c r="AG27" s="155"/>
      <c r="AH27" s="13" t="str">
        <f>IF(Tabella5[[#This Row],[IT ]]=0," ",Tabella5[[#This Row],[IT ]]/$AO$2)</f>
        <v xml:space="preserve"> </v>
      </c>
      <c r="AI27" s="13" t="str">
        <f>IF(Tabella5[[#This Row],[FT ]]=0," ",Tabella5[[#This Row],[FT ]]/$AO$2)</f>
        <v xml:space="preserve"> </v>
      </c>
      <c r="AJ27" s="34" t="str">
        <f>IF(Tabella5[[#This Row],[IT ]]=0,".",Tabella5[[#This Row],[IT ]]/$AO$3)</f>
        <v>.</v>
      </c>
      <c r="AK27" s="24" t="str">
        <f>IF(Tabella5[[#This Row],[FT ]]=0,".",Tabella5[[#This Row],[FT ]]/$AO$3)</f>
        <v>.</v>
      </c>
      <c r="AL27" s="117" t="str">
        <f>IF(Tabella5[[#This Row],[IT ]]&gt;$AO$3/10,"&gt;1/10VL",IF(Tabella5[[#This Row],[FT ]]&gt;$AO$3/10,"&gt;1/10VL","."))</f>
        <v>.</v>
      </c>
      <c r="AM27" s="129"/>
      <c r="AN27" s="27" t="str">
        <f>IF(Tabella5[[#This Row],[IT ]]&gt;$AO$2,"1",(IF(Tabella5[[#This Row],[FT ]]&gt;$AO$2,"1",".")))</f>
        <v>.</v>
      </c>
      <c r="AO27" s="37" t="str">
        <f>IF(Tabella5[[#This Row],[IT ]]&gt;$AO$3,1,IF(Tabella5[[#This Row],[FT ]]&gt;$AO$3,1,"."))</f>
        <v>.</v>
      </c>
      <c r="AP27" s="18"/>
      <c r="AQ27" s="226"/>
      <c r="AR27" s="15"/>
      <c r="AS27" s="15"/>
      <c r="AT27" s="15"/>
      <c r="AU27" s="15"/>
      <c r="AV27" s="15"/>
    </row>
    <row r="28" spans="1:48" s="16" customFormat="1" ht="28.5" customHeight="1" x14ac:dyDescent="0.25">
      <c r="A28" s="21"/>
      <c r="B28" s="101"/>
      <c r="C28" s="6"/>
      <c r="D28" s="93"/>
      <c r="E28" s="223"/>
      <c r="F28" s="100">
        <f t="shared" si="0"/>
        <v>0</v>
      </c>
      <c r="G28" s="91"/>
      <c r="H28" s="92"/>
      <c r="I28" s="228"/>
      <c r="J28" s="227"/>
      <c r="K28" s="30"/>
      <c r="L28" s="110"/>
      <c r="M28" s="91"/>
      <c r="N28" s="91"/>
      <c r="O28" s="91"/>
      <c r="P28" s="116"/>
      <c r="Q28" s="91"/>
      <c r="R28" s="97"/>
      <c r="S28" s="98"/>
      <c r="T28" s="96" t="str">
        <f>IF(Tabella5[[#This Row],[FT]]=0," ",Tabella5[[#This Row],[FT]]-Tabella5[[#This Row],[IT]])</f>
        <v xml:space="preserve"> </v>
      </c>
      <c r="U28" s="7" t="str">
        <f>IF(Tabella5[[#This Row],[IT]]=0," ",Tabella5[[#This Row],[IT]]/$AC$1)</f>
        <v xml:space="preserve"> </v>
      </c>
      <c r="V28" s="7" t="str">
        <f>IF(Tabella5[[#This Row],[FT]]=0,"",Tabella5[[#This Row],[FT]]/$AC$1)</f>
        <v/>
      </c>
      <c r="W28" s="46" t="str">
        <f>IF(Tabella5[[#This Row],[IT]]=0,".",Tabella5[[#This Row],[IT]]/$AC$2)</f>
        <v>.</v>
      </c>
      <c r="X28" s="45" t="str">
        <f>IF(Tabella5[[#This Row],[FT]]=0,".",Tabella5[[#This Row],[FT]]/$AC$2)</f>
        <v>.</v>
      </c>
      <c r="Y28" s="117" t="str">
        <f>IF(Tabella5[[#This Row],[IT]]&gt;$AC$2/10,"&gt;1/10VL",IF(Tabella5[[#This Row],[FT]]&gt;$AC$2/10,"&gt;1/10VL","."))</f>
        <v>.</v>
      </c>
      <c r="Z28" s="119"/>
      <c r="AA28" s="39" t="str">
        <f>IF(Tabella5[[#This Row],[IT]]&gt;$AC$1,1,(IF(Tabella5[[#This Row],[FT]]&gt;$AC$1,1,".")))</f>
        <v>.</v>
      </c>
      <c r="AB28" s="39" t="str">
        <f>IF(Tabella5[[#This Row],[IT]]&gt;$AC$2,1,(IF(Tabella5[[#This Row],[FT]]&gt;$AC$2,1,".")))</f>
        <v>.</v>
      </c>
      <c r="AC28" s="39" t="str">
        <f>IF(Tabella5[[#This Row],[FT]]-Tabella5[[#This Row],[IT]]&gt;$AC$3,1,".")</f>
        <v>.</v>
      </c>
      <c r="AD28" s="156"/>
      <c r="AE28" s="10"/>
      <c r="AF28" s="17"/>
      <c r="AG28" s="155"/>
      <c r="AH28" s="13" t="str">
        <f>IF(Tabella5[[#This Row],[IT ]]=0," ",Tabella5[[#This Row],[IT ]]/$AO$2)</f>
        <v xml:space="preserve"> </v>
      </c>
      <c r="AI28" s="13" t="str">
        <f>IF(Tabella5[[#This Row],[FT ]]=0," ",Tabella5[[#This Row],[FT ]]/$AO$2)</f>
        <v xml:space="preserve"> </v>
      </c>
      <c r="AJ28" s="34" t="str">
        <f>IF(Tabella5[[#This Row],[IT ]]=0,".",Tabella5[[#This Row],[IT ]]/$AO$3)</f>
        <v>.</v>
      </c>
      <c r="AK28" s="25" t="str">
        <f>IF(Tabella5[[#This Row],[FT ]]=0,".",Tabella5[[#This Row],[FT ]]/$AO$3)</f>
        <v>.</v>
      </c>
      <c r="AL28" s="117" t="str">
        <f>IF(Tabella5[[#This Row],[IT ]]&gt;$AO$3/10,"&gt;1/10VL",IF(Tabella5[[#This Row],[FT ]]&gt;$AO$3/10,"&gt;1/10VL","."))</f>
        <v>.</v>
      </c>
      <c r="AM28" s="129"/>
      <c r="AN28" s="27" t="str">
        <f>IF(Tabella5[[#This Row],[IT ]]&gt;$AO$2,"1",(IF(Tabella5[[#This Row],[FT ]]&gt;$AO$2,"1",".")))</f>
        <v>.</v>
      </c>
      <c r="AO28" s="37" t="str">
        <f>IF(Tabella5[[#This Row],[IT ]]&gt;$AO$3,1,IF(Tabella5[[#This Row],[FT ]]&gt;$AO$3,1,"."))</f>
        <v>.</v>
      </c>
      <c r="AP28" s="18"/>
      <c r="AQ28" s="226"/>
      <c r="AR28" s="15"/>
      <c r="AS28" s="15"/>
      <c r="AT28" s="15"/>
      <c r="AU28" s="15"/>
      <c r="AV28" s="15"/>
    </row>
    <row r="29" spans="1:48" s="16" customFormat="1" ht="28.5" customHeight="1" x14ac:dyDescent="0.25">
      <c r="A29" s="21"/>
      <c r="B29" s="101"/>
      <c r="C29" s="6"/>
      <c r="D29" s="93"/>
      <c r="E29" s="223"/>
      <c r="F29" s="100">
        <f t="shared" si="0"/>
        <v>0</v>
      </c>
      <c r="G29" s="91"/>
      <c r="H29" s="92"/>
      <c r="I29" s="228"/>
      <c r="J29" s="227"/>
      <c r="K29" s="30"/>
      <c r="L29" s="110"/>
      <c r="M29" s="91"/>
      <c r="N29" s="91"/>
      <c r="O29" s="91"/>
      <c r="P29" s="116"/>
      <c r="Q29" s="91"/>
      <c r="R29" s="97"/>
      <c r="S29" s="98"/>
      <c r="T29" s="96" t="str">
        <f>IF(Tabella5[[#This Row],[FT]]=0," ",Tabella5[[#This Row],[FT]]-Tabella5[[#This Row],[IT]])</f>
        <v xml:space="preserve"> </v>
      </c>
      <c r="U29" s="7" t="str">
        <f>IF(Tabella5[[#This Row],[IT]]=0," ",Tabella5[[#This Row],[IT]]/$AC$1)</f>
        <v xml:space="preserve"> </v>
      </c>
      <c r="V29" s="7" t="str">
        <f>IF(Tabella5[[#This Row],[FT]]=0,"",Tabella5[[#This Row],[FT]]/$AC$1)</f>
        <v/>
      </c>
      <c r="W29" s="46" t="str">
        <f>IF(Tabella5[[#This Row],[IT]]=0,".",Tabella5[[#This Row],[IT]]/$AC$2)</f>
        <v>.</v>
      </c>
      <c r="X29" s="45" t="str">
        <f>IF(Tabella5[[#This Row],[FT]]=0,".",Tabella5[[#This Row],[FT]]/$AC$2)</f>
        <v>.</v>
      </c>
      <c r="Y29" s="117" t="str">
        <f>IF(Tabella5[[#This Row],[IT]]&gt;$AC$2/10,"&gt;1/10VL",IF(Tabella5[[#This Row],[FT]]&gt;$AC$2/10,"&gt;1/10VL","."))</f>
        <v>.</v>
      </c>
      <c r="Z29" s="119"/>
      <c r="AA29" s="39" t="str">
        <f>IF(Tabella5[[#This Row],[IT]]&gt;$AC$1,1,(IF(Tabella5[[#This Row],[FT]]&gt;$AC$1,1,".")))</f>
        <v>.</v>
      </c>
      <c r="AB29" s="39" t="str">
        <f>IF(Tabella5[[#This Row],[IT]]&gt;$AC$2,1,(IF(Tabella5[[#This Row],[FT]]&gt;$AC$2,1,".")))</f>
        <v>.</v>
      </c>
      <c r="AC29" s="39" t="str">
        <f>IF(Tabella5[[#This Row],[FT]]-Tabella5[[#This Row],[IT]]&gt;$AC$3,1,".")</f>
        <v>.</v>
      </c>
      <c r="AD29" s="156"/>
      <c r="AE29" s="10"/>
      <c r="AF29" s="17"/>
      <c r="AG29" s="155"/>
      <c r="AH29" s="13" t="str">
        <f>IF(Tabella5[[#This Row],[IT ]]=0," ",Tabella5[[#This Row],[IT ]]/$AO$2)</f>
        <v xml:space="preserve"> </v>
      </c>
      <c r="AI29" s="13" t="str">
        <f>IF(Tabella5[[#This Row],[FT ]]=0," ",Tabella5[[#This Row],[FT ]]/$AO$2)</f>
        <v xml:space="preserve"> </v>
      </c>
      <c r="AJ29" s="34" t="str">
        <f>IF(Tabella5[[#This Row],[IT ]]=0,".",Tabella5[[#This Row],[IT ]]/$AO$3)</f>
        <v>.</v>
      </c>
      <c r="AK29" s="25" t="str">
        <f>IF(Tabella5[[#This Row],[FT ]]=0,".",Tabella5[[#This Row],[FT ]]/$AO$3)</f>
        <v>.</v>
      </c>
      <c r="AL29" s="117" t="str">
        <f>IF(Tabella5[[#This Row],[IT ]]&gt;$AO$3/10,"&gt;1/10VL",IF(Tabella5[[#This Row],[FT ]]&gt;$AO$3/10,"&gt;1/10VL","."))</f>
        <v>.</v>
      </c>
      <c r="AM29" s="129"/>
      <c r="AN29" s="27" t="str">
        <f>IF(Tabella5[[#This Row],[IT ]]&gt;$AO$2,"1",(IF(Tabella5[[#This Row],[FT ]]&gt;$AO$2,"1",".")))</f>
        <v>.</v>
      </c>
      <c r="AO29" s="37" t="str">
        <f>IF(Tabella5[[#This Row],[IT ]]&gt;$AO$3,1,IF(Tabella5[[#This Row],[FT ]]&gt;$AO$3,1,"."))</f>
        <v>.</v>
      </c>
      <c r="AP29" s="18"/>
      <c r="AQ29" s="226"/>
      <c r="AR29" s="15"/>
      <c r="AS29" s="15"/>
      <c r="AT29" s="15"/>
      <c r="AU29" s="15"/>
      <c r="AV29" s="15"/>
    </row>
    <row r="30" spans="1:48" s="16" customFormat="1" ht="28.5" customHeight="1" x14ac:dyDescent="0.25">
      <c r="A30" s="21"/>
      <c r="B30" s="101"/>
      <c r="C30" s="6"/>
      <c r="D30" s="93"/>
      <c r="E30" s="223"/>
      <c r="F30" s="100">
        <f t="shared" si="0"/>
        <v>0</v>
      </c>
      <c r="G30" s="91"/>
      <c r="H30" s="92"/>
      <c r="I30" s="228"/>
      <c r="J30" s="227"/>
      <c r="K30" s="30"/>
      <c r="L30" s="110"/>
      <c r="M30" s="91"/>
      <c r="N30" s="91"/>
      <c r="O30" s="91"/>
      <c r="P30" s="116"/>
      <c r="Q30" s="91"/>
      <c r="R30" s="97"/>
      <c r="S30" s="98"/>
      <c r="T30" s="96" t="str">
        <f>IF(Tabella5[[#This Row],[FT]]=0," ",Tabella5[[#This Row],[FT]]-Tabella5[[#This Row],[IT]])</f>
        <v xml:space="preserve"> </v>
      </c>
      <c r="U30" s="7" t="str">
        <f>IF(Tabella5[[#This Row],[IT]]=0," ",Tabella5[[#This Row],[IT]]/$AC$1)</f>
        <v xml:space="preserve"> </v>
      </c>
      <c r="V30" s="7" t="str">
        <f>IF(Tabella5[[#This Row],[FT]]=0,"",Tabella5[[#This Row],[FT]]/$AC$1)</f>
        <v/>
      </c>
      <c r="W30" s="46" t="str">
        <f>IF(Tabella5[[#This Row],[IT]]=0,".",Tabella5[[#This Row],[IT]]/$AC$2)</f>
        <v>.</v>
      </c>
      <c r="X30" s="45" t="str">
        <f>IF(Tabella5[[#This Row],[FT]]=0,".",Tabella5[[#This Row],[FT]]/$AC$2)</f>
        <v>.</v>
      </c>
      <c r="Y30" s="117" t="str">
        <f>IF(Tabella5[[#This Row],[IT]]&gt;$AC$2/10,"&gt;1/10VL",IF(Tabella5[[#This Row],[FT]]&gt;$AC$2/10,"&gt;1/10VL","."))</f>
        <v>.</v>
      </c>
      <c r="Z30" s="119"/>
      <c r="AA30" s="39" t="str">
        <f>IF(Tabella5[[#This Row],[IT]]&gt;$AC$1,1,(IF(Tabella5[[#This Row],[FT]]&gt;$AC$1,1,".")))</f>
        <v>.</v>
      </c>
      <c r="AB30" s="39" t="str">
        <f>IF(Tabella5[[#This Row],[IT]]&gt;$AC$2,1,(IF(Tabella5[[#This Row],[FT]]&gt;$AC$2,1,".")))</f>
        <v>.</v>
      </c>
      <c r="AC30" s="39" t="str">
        <f>IF(Tabella5[[#This Row],[FT]]-Tabella5[[#This Row],[IT]]&gt;$AC$3,1,".")</f>
        <v>.</v>
      </c>
      <c r="AD30" s="156"/>
      <c r="AE30" s="10"/>
      <c r="AF30" s="17"/>
      <c r="AG30" s="155"/>
      <c r="AH30" s="13" t="str">
        <f>IF(Tabella5[[#This Row],[IT ]]=0," ",Tabella5[[#This Row],[IT ]]/$AO$2)</f>
        <v xml:space="preserve"> </v>
      </c>
      <c r="AI30" s="13" t="str">
        <f>IF(Tabella5[[#This Row],[FT ]]=0," ",Tabella5[[#This Row],[FT ]]/$AO$2)</f>
        <v xml:space="preserve"> </v>
      </c>
      <c r="AJ30" s="34" t="str">
        <f>IF(Tabella5[[#This Row],[IT ]]=0,".",Tabella5[[#This Row],[IT ]]/$AO$3)</f>
        <v>.</v>
      </c>
      <c r="AK30" s="25" t="str">
        <f>IF(Tabella5[[#This Row],[FT ]]=0,".",Tabella5[[#This Row],[FT ]]/$AO$3)</f>
        <v>.</v>
      </c>
      <c r="AL30" s="117" t="str">
        <f>IF(Tabella5[[#This Row],[IT ]]&gt;$AO$3/10,"&gt;1/10VL",IF(Tabella5[[#This Row],[FT ]]&gt;$AO$3/10,"&gt;1/10VL","."))</f>
        <v>.</v>
      </c>
      <c r="AM30" s="129"/>
      <c r="AN30" s="27" t="str">
        <f>IF(Tabella5[[#This Row],[IT ]]&gt;$AO$2,"1",(IF(Tabella5[[#This Row],[FT ]]&gt;$AO$2,"1",".")))</f>
        <v>.</v>
      </c>
      <c r="AO30" s="37" t="str">
        <f>IF(Tabella5[[#This Row],[IT ]]&gt;$AO$3,1,IF(Tabella5[[#This Row],[FT ]]&gt;$AO$3,1,"."))</f>
        <v>.</v>
      </c>
      <c r="AP30" s="18"/>
      <c r="AQ30" s="226"/>
      <c r="AR30" s="15"/>
      <c r="AS30" s="15"/>
      <c r="AT30" s="15"/>
      <c r="AU30" s="15"/>
      <c r="AV30" s="15"/>
    </row>
    <row r="31" spans="1:48" s="16" customFormat="1" ht="28.5" customHeight="1" x14ac:dyDescent="0.25">
      <c r="A31" s="21"/>
      <c r="B31" s="22"/>
      <c r="C31" s="23"/>
      <c r="D31" s="93"/>
      <c r="E31" s="223"/>
      <c r="F31" s="100">
        <f t="shared" si="0"/>
        <v>0</v>
      </c>
      <c r="G31" s="91"/>
      <c r="H31" s="92"/>
      <c r="I31" s="228"/>
      <c r="J31" s="227"/>
      <c r="K31" s="30"/>
      <c r="L31" s="110"/>
      <c r="M31" s="91"/>
      <c r="N31" s="91"/>
      <c r="O31" s="91"/>
      <c r="P31" s="116"/>
      <c r="Q31" s="91"/>
      <c r="R31" s="97"/>
      <c r="S31" s="98"/>
      <c r="T31" s="96" t="str">
        <f>IF(Tabella5[[#This Row],[FT]]=0," ",Tabella5[[#This Row],[FT]]-Tabella5[[#This Row],[IT]])</f>
        <v xml:space="preserve"> </v>
      </c>
      <c r="U31" s="7" t="str">
        <f>IF(Tabella5[[#This Row],[IT]]=0," ",Tabella5[[#This Row],[IT]]/$AC$1)</f>
        <v xml:space="preserve"> </v>
      </c>
      <c r="V31" s="7" t="str">
        <f>IF(Tabella5[[#This Row],[FT]]=0,"",Tabella5[[#This Row],[FT]]/$AC$1)</f>
        <v/>
      </c>
      <c r="W31" s="7" t="str">
        <f>IF(Tabella5[[#This Row],[IT]]=0,".",Tabella5[[#This Row],[IT]]/$AC$2)</f>
        <v>.</v>
      </c>
      <c r="X31" s="8" t="str">
        <f>IF(Tabella5[[#This Row],[FT]]=0,".",Tabella5[[#This Row],[FT]]/$AC$2)</f>
        <v>.</v>
      </c>
      <c r="Y31" s="118" t="str">
        <f>IF(Tabella5[[#This Row],[IT]]&gt;$AC$2/10,"&gt;1/10VL",IF(Tabella5[[#This Row],[FT]]&gt;$AC$2/10,"&gt;1/10VL","."))</f>
        <v>.</v>
      </c>
      <c r="Z31" s="119"/>
      <c r="AA31" s="39" t="str">
        <f>IF(Tabella5[[#This Row],[IT]]&gt;$AC$1,1,(IF(Tabella5[[#This Row],[FT]]&gt;$AC$1,1,".")))</f>
        <v>.</v>
      </c>
      <c r="AB31" s="39" t="str">
        <f>IF(Tabella5[[#This Row],[IT]]&gt;$AC$2,1,(IF(Tabella5[[#This Row],[FT]]&gt;$AC$2,1,".")))</f>
        <v>.</v>
      </c>
      <c r="AC31" s="39" t="str">
        <f>IF(Tabella5[[#This Row],[FT]]-Tabella5[[#This Row],[IT]]&gt;$AC$3,1,".")</f>
        <v>.</v>
      </c>
      <c r="AD31" s="156"/>
      <c r="AE31" s="10"/>
      <c r="AF31" s="17"/>
      <c r="AG31" s="155"/>
      <c r="AH31" s="13" t="str">
        <f>IF(Tabella5[[#This Row],[IT ]]=0," ",Tabella5[[#This Row],[IT ]]/$AO$2)</f>
        <v xml:space="preserve"> </v>
      </c>
      <c r="AI31" s="13" t="str">
        <f>IF(Tabella5[[#This Row],[FT ]]=0," ",Tabella5[[#This Row],[FT ]]/$AO$2)</f>
        <v xml:space="preserve"> </v>
      </c>
      <c r="AJ31" s="34" t="str">
        <f>IF(Tabella5[[#This Row],[IT ]]=0,".",Tabella5[[#This Row],[IT ]]/$AO$3)</f>
        <v>.</v>
      </c>
      <c r="AK31" s="25" t="str">
        <f>IF(Tabella5[[#This Row],[FT ]]=0,".",Tabella5[[#This Row],[FT ]]/$AO$3)</f>
        <v>.</v>
      </c>
      <c r="AL31" s="118" t="str">
        <f>IF(Tabella5[[#This Row],[IT ]]&gt;$AO$3/10,"&gt;1/10VL",IF(Tabella5[[#This Row],[FT ]]&gt;$AO$3/10,"&gt;1/10VL","."))</f>
        <v>.</v>
      </c>
      <c r="AM31" s="129"/>
      <c r="AN31" s="27" t="str">
        <f>IF(Tabella5[[#This Row],[IT ]]&gt;$AO$2,"1",(IF(Tabella5[[#This Row],[FT ]]&gt;$AO$2,"1",".")))</f>
        <v>.</v>
      </c>
      <c r="AO31" s="37" t="str">
        <f>IF(Tabella5[[#This Row],[IT ]]&gt;$AO$3,1,IF(Tabella5[[#This Row],[FT ]]&gt;$AO$3,1,"."))</f>
        <v>.</v>
      </c>
      <c r="AP31" s="18"/>
      <c r="AQ31" s="226"/>
      <c r="AR31" s="15"/>
      <c r="AS31" s="15"/>
      <c r="AT31" s="15"/>
      <c r="AU31" s="15"/>
      <c r="AV31" s="15"/>
    </row>
    <row r="32" spans="1:48" ht="28.5" customHeight="1" x14ac:dyDescent="0.25"/>
    <row r="33" ht="28.5" customHeight="1" x14ac:dyDescent="0.25"/>
    <row r="34" ht="28.5" customHeight="1" x14ac:dyDescent="0.25"/>
    <row r="35" ht="28.5" customHeight="1" x14ac:dyDescent="0.25"/>
    <row r="36" ht="28.5" customHeight="1" x14ac:dyDescent="0.25"/>
    <row r="37" ht="28.5" customHeight="1" x14ac:dyDescent="0.25"/>
    <row r="38" ht="28.5" customHeight="1" x14ac:dyDescent="0.25"/>
    <row r="39" ht="28.5" customHeight="1" x14ac:dyDescent="0.25"/>
    <row r="40" ht="28.5" customHeight="1" x14ac:dyDescent="0.25"/>
    <row r="41" ht="28.5" customHeight="1" x14ac:dyDescent="0.25"/>
    <row r="42" ht="28.5" customHeight="1" x14ac:dyDescent="0.25"/>
    <row r="43" ht="28.5" customHeight="1" x14ac:dyDescent="0.25"/>
    <row r="44" ht="28.5" customHeight="1" x14ac:dyDescent="0.25"/>
    <row r="45" ht="28.5" customHeight="1" x14ac:dyDescent="0.25"/>
    <row r="46" ht="28.5" customHeight="1" x14ac:dyDescent="0.25"/>
    <row r="47" ht="28.5" customHeight="1" x14ac:dyDescent="0.25"/>
    <row r="48" ht="28.5" customHeight="1" x14ac:dyDescent="0.25"/>
    <row r="49" ht="28.5" customHeight="1" x14ac:dyDescent="0.25"/>
    <row r="50" ht="28.5" customHeight="1" x14ac:dyDescent="0.25"/>
    <row r="51" ht="28.5" customHeight="1" x14ac:dyDescent="0.25"/>
    <row r="52" ht="28.5" customHeight="1" x14ac:dyDescent="0.25"/>
    <row r="53" ht="28.5" customHeight="1" x14ac:dyDescent="0.25"/>
    <row r="54" ht="28.5" customHeight="1" x14ac:dyDescent="0.25"/>
    <row r="55" ht="28.5" customHeight="1" x14ac:dyDescent="0.25"/>
    <row r="56" ht="28.5" customHeight="1" x14ac:dyDescent="0.25"/>
    <row r="57" ht="28.5" customHeight="1" x14ac:dyDescent="0.25"/>
    <row r="58" ht="28.5" customHeight="1" x14ac:dyDescent="0.25"/>
    <row r="59" ht="28.5" customHeight="1" x14ac:dyDescent="0.25"/>
    <row r="60" ht="28.5" customHeight="1" x14ac:dyDescent="0.25"/>
    <row r="61" ht="28.5" customHeight="1" x14ac:dyDescent="0.25"/>
    <row r="62" ht="28.5" customHeight="1" x14ac:dyDescent="0.25"/>
    <row r="63" ht="28.5" customHeight="1" x14ac:dyDescent="0.25"/>
    <row r="64" ht="28.5" customHeight="1" x14ac:dyDescent="0.25"/>
    <row r="65" ht="28.5" customHeight="1" x14ac:dyDescent="0.25"/>
    <row r="66" ht="28.5" customHeight="1" x14ac:dyDescent="0.25"/>
    <row r="67" ht="28.5" customHeight="1" x14ac:dyDescent="0.25"/>
    <row r="68" ht="28.5" customHeight="1" x14ac:dyDescent="0.25"/>
    <row r="69" ht="28.5" customHeight="1" x14ac:dyDescent="0.25"/>
    <row r="70" ht="28.5" customHeight="1" x14ac:dyDescent="0.25"/>
    <row r="71" ht="28.5" customHeight="1" x14ac:dyDescent="0.25"/>
    <row r="72" ht="28.5" customHeight="1" x14ac:dyDescent="0.25"/>
    <row r="73" ht="28.5" customHeight="1" x14ac:dyDescent="0.25"/>
    <row r="74" ht="28.5" customHeight="1" x14ac:dyDescent="0.25"/>
    <row r="75" ht="28.5" customHeight="1" x14ac:dyDescent="0.25"/>
    <row r="76" ht="28.5" customHeight="1" x14ac:dyDescent="0.25"/>
    <row r="77" ht="28.5" customHeight="1" x14ac:dyDescent="0.25"/>
    <row r="78" ht="28.5" customHeight="1" x14ac:dyDescent="0.25"/>
    <row r="79" ht="28.5" customHeight="1" x14ac:dyDescent="0.25"/>
    <row r="80" ht="28.5" customHeight="1" x14ac:dyDescent="0.25"/>
    <row r="81" ht="28.5" customHeight="1" x14ac:dyDescent="0.25"/>
    <row r="82" ht="28.5" customHeight="1" x14ac:dyDescent="0.25"/>
    <row r="83" ht="28.5" customHeight="1" x14ac:dyDescent="0.25"/>
    <row r="84" ht="28.5" customHeight="1" x14ac:dyDescent="0.25"/>
    <row r="85" ht="28.5" customHeight="1" x14ac:dyDescent="0.25"/>
    <row r="86" ht="28.5" customHeight="1" x14ac:dyDescent="0.25"/>
    <row r="87" ht="28.5" customHeight="1" x14ac:dyDescent="0.25"/>
    <row r="88" ht="28.5" customHeight="1" x14ac:dyDescent="0.25"/>
    <row r="89" ht="28.5" customHeight="1" x14ac:dyDescent="0.25"/>
    <row r="90" ht="28.5" customHeight="1" x14ac:dyDescent="0.25"/>
    <row r="91" ht="28.5" customHeight="1" x14ac:dyDescent="0.25"/>
    <row r="92" ht="28.5" customHeight="1" x14ac:dyDescent="0.25"/>
    <row r="93" ht="28.5" customHeight="1" x14ac:dyDescent="0.25"/>
    <row r="94" ht="28.5" customHeight="1" x14ac:dyDescent="0.25"/>
    <row r="95" ht="28.5" customHeight="1" x14ac:dyDescent="0.25"/>
    <row r="96" ht="28.5" customHeight="1" x14ac:dyDescent="0.25"/>
    <row r="97" ht="28.5" customHeight="1" x14ac:dyDescent="0.25"/>
    <row r="98" ht="28.5" customHeight="1" x14ac:dyDescent="0.25"/>
    <row r="99" ht="28.5" customHeight="1" x14ac:dyDescent="0.25"/>
    <row r="100" ht="28.5" customHeight="1" x14ac:dyDescent="0.25"/>
    <row r="101" ht="28.5" customHeight="1" x14ac:dyDescent="0.25"/>
    <row r="102" ht="28.5" customHeight="1" x14ac:dyDescent="0.25"/>
    <row r="103" ht="28.5" customHeight="1" x14ac:dyDescent="0.25"/>
    <row r="104" ht="28.5" customHeight="1" x14ac:dyDescent="0.25"/>
    <row r="105" ht="28.5" customHeight="1" x14ac:dyDescent="0.25"/>
    <row r="106" ht="28.5" customHeight="1" x14ac:dyDescent="0.25"/>
    <row r="107" ht="28.5" customHeight="1" x14ac:dyDescent="0.25"/>
    <row r="108" ht="28.5" customHeight="1" x14ac:dyDescent="0.25"/>
    <row r="109" ht="28.5" customHeight="1" x14ac:dyDescent="0.25"/>
    <row r="110" ht="28.5" customHeight="1" x14ac:dyDescent="0.25"/>
    <row r="111" ht="28.5" customHeight="1" x14ac:dyDescent="0.25"/>
  </sheetData>
  <sheetProtection formatCells="0" formatColumns="0" formatRows="0" insertColumns="0" insertRows="0" insertHyperlinks="0" deleteColumns="0" deleteRows="0" sort="0" autoFilter="0" pivotTables="0"/>
  <protectedRanges>
    <protectedRange sqref="AE6:AG31" name="Intervallo9"/>
    <protectedRange sqref="A6:E31" name="Intervallo7"/>
    <protectedRange sqref="A2" name="Intervallo5"/>
    <protectedRange sqref="A4" name="Intervallo6"/>
    <protectedRange sqref="G6:S31" name="Intervallo8"/>
  </protectedRanges>
  <dataConsolidate/>
  <mergeCells count="32">
    <mergeCell ref="R1:Y1"/>
    <mergeCell ref="AF3:AG4"/>
    <mergeCell ref="AN4:AO4"/>
    <mergeCell ref="A2:C2"/>
    <mergeCell ref="A4:C4"/>
    <mergeCell ref="Z1:Z4"/>
    <mergeCell ref="T3:T4"/>
    <mergeCell ref="R3:S4"/>
    <mergeCell ref="A1:B1"/>
    <mergeCell ref="H1:H4"/>
    <mergeCell ref="I1:K1"/>
    <mergeCell ref="Q3:Q4"/>
    <mergeCell ref="P1:P4"/>
    <mergeCell ref="L1:L4"/>
    <mergeCell ref="AM1:AM4"/>
    <mergeCell ref="U3:V4"/>
    <mergeCell ref="M3:M4"/>
    <mergeCell ref="D1:D4"/>
    <mergeCell ref="M1:O1"/>
    <mergeCell ref="A3:B3"/>
    <mergeCell ref="AE3:AE4"/>
    <mergeCell ref="I2:K2"/>
    <mergeCell ref="E1:G1"/>
    <mergeCell ref="O3:O4"/>
    <mergeCell ref="N3:N4"/>
    <mergeCell ref="W3:Y3"/>
    <mergeCell ref="AA2:AB2"/>
    <mergeCell ref="AA3:AB3"/>
    <mergeCell ref="AA4:AC4"/>
    <mergeCell ref="AD1:AD4"/>
    <mergeCell ref="AA1:AB1"/>
    <mergeCell ref="J4:K4"/>
  </mergeCells>
  <conditionalFormatting sqref="U6:V31 AH6:AI31">
    <cfRule type="cellIs" dxfId="58" priority="15" stopIfTrue="1" operator="greaterThan">
      <formula>1</formula>
    </cfRule>
  </conditionalFormatting>
  <conditionalFormatting sqref="R6:R31">
    <cfRule type="expression" dxfId="57" priority="22" stopIfTrue="1">
      <formula>$R6&gt;$AC$2/10</formula>
    </cfRule>
  </conditionalFormatting>
  <conditionalFormatting sqref="AF6:AF31">
    <cfRule type="expression" dxfId="56" priority="25" stopIfTrue="1">
      <formula>$AF6&gt;$AO$3/10</formula>
    </cfRule>
  </conditionalFormatting>
  <conditionalFormatting sqref="AK6:AK31">
    <cfRule type="expression" dxfId="55" priority="26" stopIfTrue="1">
      <formula>$AG6/$AO$3&gt;0.9999</formula>
    </cfRule>
  </conditionalFormatting>
  <conditionalFormatting sqref="AJ6:AJ31">
    <cfRule type="expression" dxfId="54" priority="9">
      <formula>$AF6/$AO$3&gt;0.9999</formula>
    </cfRule>
  </conditionalFormatting>
  <conditionalFormatting sqref="S6:S31">
    <cfRule type="expression" dxfId="53" priority="4">
      <formula>$S6&gt;$AC$2/10</formula>
    </cfRule>
  </conditionalFormatting>
  <conditionalFormatting sqref="T6:T31">
    <cfRule type="expression" dxfId="52" priority="32" stopIfTrue="1">
      <formula>$S6-$R6&gt;$AC$3/10</formula>
    </cfRule>
  </conditionalFormatting>
  <conditionalFormatting sqref="X6:X31">
    <cfRule type="expression" dxfId="51" priority="33">
      <formula>$S6/$AC$2&gt;0.9999</formula>
    </cfRule>
  </conditionalFormatting>
  <conditionalFormatting sqref="W6:W31">
    <cfRule type="expression" dxfId="50" priority="35">
      <formula>$R6/$AC$2&gt;0.9999</formula>
    </cfRule>
  </conditionalFormatting>
  <conditionalFormatting sqref="AG6:AG31">
    <cfRule type="expression" dxfId="49" priority="3">
      <formula>$AG6&gt;$AO$3/10</formula>
    </cfRule>
  </conditionalFormatting>
  <conditionalFormatting sqref="Y6:Y31">
    <cfRule type="expression" dxfId="48" priority="2">
      <formula>($S6-$R6)&gt;$AC$3</formula>
    </cfRule>
  </conditionalFormatting>
  <conditionalFormatting sqref="AL6:AL31">
    <cfRule type="expression" dxfId="47" priority="1">
      <formula>($AG6-$AF6)&gt;$AO$3</formula>
    </cfRule>
  </conditionalFormatting>
  <pageMargins left="0.7" right="0.7" top="0.75" bottom="0.75" header="0.3" footer="0.3"/>
  <pageSetup orientation="portrait" r:id="rId1"/>
  <legacyDrawing r:id="rId2"/>
  <tableParts count="2">
    <tablePart r:id="rId3"/>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Tendine!$B$3:$B$24</xm:f>
          </x14:formula1>
          <xm:sqref>I6:I31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24"/>
  <sheetViews>
    <sheetView workbookViewId="0">
      <selection activeCell="B17" sqref="B17"/>
    </sheetView>
  </sheetViews>
  <sheetFormatPr defaultRowHeight="15" x14ac:dyDescent="0.25"/>
  <cols>
    <col min="2" max="2" width="37.375" customWidth="1"/>
  </cols>
  <sheetData>
    <row r="3" spans="2:2" x14ac:dyDescent="0.25">
      <c r="B3" s="1" t="s">
        <v>22</v>
      </c>
    </row>
    <row r="4" spans="2:2" x14ac:dyDescent="0.25">
      <c r="B4" s="2" t="s">
        <v>23</v>
      </c>
    </row>
    <row r="5" spans="2:2" x14ac:dyDescent="0.25">
      <c r="B5" s="2" t="s">
        <v>24</v>
      </c>
    </row>
    <row r="6" spans="2:2" x14ac:dyDescent="0.25">
      <c r="B6" s="2" t="s">
        <v>25</v>
      </c>
    </row>
    <row r="7" spans="2:2" x14ac:dyDescent="0.25">
      <c r="B7" s="2" t="s">
        <v>26</v>
      </c>
    </row>
    <row r="8" spans="2:2" x14ac:dyDescent="0.25">
      <c r="B8" s="2" t="s">
        <v>27</v>
      </c>
    </row>
    <row r="9" spans="2:2" x14ac:dyDescent="0.25">
      <c r="B9" s="2" t="s">
        <v>28</v>
      </c>
    </row>
    <row r="10" spans="2:2" x14ac:dyDescent="0.25">
      <c r="B10" s="2" t="s">
        <v>29</v>
      </c>
    </row>
    <row r="11" spans="2:2" x14ac:dyDescent="0.25">
      <c r="B11" s="2" t="s">
        <v>30</v>
      </c>
    </row>
    <row r="12" spans="2:2" x14ac:dyDescent="0.25">
      <c r="B12" s="2" t="s">
        <v>31</v>
      </c>
    </row>
    <row r="13" spans="2:2" x14ac:dyDescent="0.25">
      <c r="B13" s="2" t="s">
        <v>32</v>
      </c>
    </row>
    <row r="14" spans="2:2" x14ac:dyDescent="0.25">
      <c r="B14" s="2" t="s">
        <v>14</v>
      </c>
    </row>
    <row r="15" spans="2:2" x14ac:dyDescent="0.25">
      <c r="B15" s="2" t="s">
        <v>33</v>
      </c>
    </row>
    <row r="16" spans="2:2" x14ac:dyDescent="0.25">
      <c r="B16" s="2" t="s">
        <v>70</v>
      </c>
    </row>
    <row r="17" spans="2:2" x14ac:dyDescent="0.25">
      <c r="B17" s="2"/>
    </row>
    <row r="18" spans="2:2" x14ac:dyDescent="0.25">
      <c r="B18" s="2"/>
    </row>
    <row r="19" spans="2:2" x14ac:dyDescent="0.25">
      <c r="B19" s="2"/>
    </row>
    <row r="20" spans="2:2" x14ac:dyDescent="0.25">
      <c r="B20" s="2"/>
    </row>
    <row r="21" spans="2:2" x14ac:dyDescent="0.25">
      <c r="B21" s="2"/>
    </row>
    <row r="22" spans="2:2" x14ac:dyDescent="0.25">
      <c r="B22" s="2"/>
    </row>
    <row r="23" spans="2:2" x14ac:dyDescent="0.25">
      <c r="B23" s="2"/>
    </row>
    <row r="24" spans="2:2" x14ac:dyDescent="0.25">
      <c r="B24"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D14"/>
  <sheetViews>
    <sheetView workbookViewId="0">
      <selection activeCell="E19" sqref="E19"/>
    </sheetView>
  </sheetViews>
  <sheetFormatPr defaultRowHeight="15" x14ac:dyDescent="0.25"/>
  <sheetData>
    <row r="6" spans="2:4" x14ac:dyDescent="0.25">
      <c r="B6">
        <v>1</v>
      </c>
      <c r="C6" t="s">
        <v>86</v>
      </c>
    </row>
    <row r="7" spans="2:4" x14ac:dyDescent="0.25">
      <c r="B7">
        <v>2</v>
      </c>
      <c r="C7" t="s">
        <v>35</v>
      </c>
    </row>
    <row r="8" spans="2:4" x14ac:dyDescent="0.25">
      <c r="D8" t="s">
        <v>36</v>
      </c>
    </row>
    <row r="9" spans="2:4" x14ac:dyDescent="0.25">
      <c r="D9" t="s">
        <v>37</v>
      </c>
    </row>
    <row r="10" spans="2:4" x14ac:dyDescent="0.25">
      <c r="D10" t="s">
        <v>38</v>
      </c>
    </row>
    <row r="11" spans="2:4" x14ac:dyDescent="0.25">
      <c r="D11" t="s">
        <v>39</v>
      </c>
    </row>
    <row r="12" spans="2:4" x14ac:dyDescent="0.25">
      <c r="B12">
        <v>3</v>
      </c>
      <c r="C12" t="s">
        <v>40</v>
      </c>
    </row>
    <row r="13" spans="2:4" x14ac:dyDescent="0.25">
      <c r="B13">
        <v>4</v>
      </c>
      <c r="C13" t="s">
        <v>41</v>
      </c>
    </row>
    <row r="14" spans="2:4" x14ac:dyDescent="0.25">
      <c r="B14">
        <v>5</v>
      </c>
      <c r="C14" t="s">
        <v>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2"/>
  <sheetViews>
    <sheetView zoomScaleNormal="100" workbookViewId="0">
      <selection activeCell="N26" sqref="N26"/>
    </sheetView>
  </sheetViews>
  <sheetFormatPr defaultRowHeight="15" x14ac:dyDescent="0.25"/>
  <cols>
    <col min="6" max="6" width="9" style="58"/>
    <col min="7" max="7" width="12.125" bestFit="1" customWidth="1"/>
    <col min="13" max="13" width="10.625" customWidth="1"/>
  </cols>
  <sheetData>
    <row r="1" spans="2:13" x14ac:dyDescent="0.25">
      <c r="B1" s="89" t="s">
        <v>96</v>
      </c>
    </row>
    <row r="3" spans="2:13" ht="43.5" thickBot="1" x14ac:dyDescent="0.3">
      <c r="B3" s="70" t="s">
        <v>93</v>
      </c>
      <c r="C3" s="71" t="s">
        <v>74</v>
      </c>
      <c r="D3" s="71" t="s">
        <v>75</v>
      </c>
      <c r="E3" s="71" t="s">
        <v>87</v>
      </c>
      <c r="F3" s="71" t="s">
        <v>76</v>
      </c>
      <c r="G3" s="71" t="s">
        <v>77</v>
      </c>
      <c r="I3" s="48" t="s">
        <v>84</v>
      </c>
      <c r="J3" s="49"/>
      <c r="K3" s="49"/>
      <c r="L3" s="49"/>
      <c r="M3" s="50"/>
    </row>
    <row r="4" spans="2:13" x14ac:dyDescent="0.25">
      <c r="B4" s="72">
        <v>1</v>
      </c>
      <c r="C4" s="73">
        <v>2</v>
      </c>
      <c r="D4" s="73">
        <f t="shared" ref="D4:D10" si="0">C4/20</f>
        <v>0.1</v>
      </c>
      <c r="E4" s="73">
        <v>365</v>
      </c>
      <c r="F4" s="74">
        <f t="shared" ref="F4:F10" si="1">B4*D4</f>
        <v>0.1</v>
      </c>
      <c r="G4" s="75">
        <f t="shared" ref="G4:G10" si="2">B4*C4*E4</f>
        <v>730</v>
      </c>
      <c r="I4" s="51"/>
      <c r="J4" s="19"/>
      <c r="K4" s="19"/>
      <c r="L4" s="19"/>
      <c r="M4" s="52"/>
    </row>
    <row r="5" spans="2:13" x14ac:dyDescent="0.25">
      <c r="B5" s="76">
        <v>1</v>
      </c>
      <c r="C5" s="61">
        <v>5</v>
      </c>
      <c r="D5" s="61">
        <f t="shared" si="0"/>
        <v>0.25</v>
      </c>
      <c r="E5" s="61">
        <v>365</v>
      </c>
      <c r="F5" s="59">
        <f t="shared" si="1"/>
        <v>0.25</v>
      </c>
      <c r="G5" s="77">
        <f t="shared" si="2"/>
        <v>1825</v>
      </c>
      <c r="I5" s="51"/>
      <c r="J5" s="19"/>
      <c r="K5" s="19"/>
      <c r="L5" s="19"/>
      <c r="M5" s="52"/>
    </row>
    <row r="6" spans="2:13" x14ac:dyDescent="0.25">
      <c r="B6" s="76">
        <v>1</v>
      </c>
      <c r="C6" s="61">
        <v>10</v>
      </c>
      <c r="D6" s="61">
        <f t="shared" si="0"/>
        <v>0.5</v>
      </c>
      <c r="E6" s="61">
        <v>365</v>
      </c>
      <c r="F6" s="59">
        <f t="shared" si="1"/>
        <v>0.5</v>
      </c>
      <c r="G6" s="77">
        <f t="shared" si="2"/>
        <v>3650</v>
      </c>
      <c r="I6" s="51"/>
      <c r="J6" s="19"/>
      <c r="K6" s="19"/>
      <c r="L6" s="19"/>
      <c r="M6" s="52"/>
    </row>
    <row r="7" spans="2:13" x14ac:dyDescent="0.25">
      <c r="B7" s="76">
        <v>1</v>
      </c>
      <c r="C7" s="61">
        <v>15</v>
      </c>
      <c r="D7" s="61">
        <f t="shared" si="0"/>
        <v>0.75</v>
      </c>
      <c r="E7" s="61">
        <v>365</v>
      </c>
      <c r="F7" s="59">
        <f t="shared" si="1"/>
        <v>0.75</v>
      </c>
      <c r="G7" s="77">
        <f t="shared" si="2"/>
        <v>5475</v>
      </c>
      <c r="I7" s="65" t="s">
        <v>78</v>
      </c>
      <c r="J7" s="63" t="s">
        <v>90</v>
      </c>
      <c r="K7" s="53" t="s">
        <v>79</v>
      </c>
      <c r="L7" s="19"/>
      <c r="M7" s="52"/>
    </row>
    <row r="8" spans="2:13" x14ac:dyDescent="0.25">
      <c r="B8" s="76">
        <v>1</v>
      </c>
      <c r="C8" s="61">
        <v>20</v>
      </c>
      <c r="D8" s="61">
        <f t="shared" si="0"/>
        <v>1</v>
      </c>
      <c r="E8" s="61">
        <v>365</v>
      </c>
      <c r="F8" s="59">
        <f t="shared" si="1"/>
        <v>1</v>
      </c>
      <c r="G8" s="77">
        <f t="shared" si="2"/>
        <v>7300</v>
      </c>
      <c r="I8" s="51"/>
      <c r="J8" s="19"/>
      <c r="K8" s="53" t="s">
        <v>80</v>
      </c>
      <c r="L8" s="53"/>
      <c r="M8" s="52"/>
    </row>
    <row r="9" spans="2:13" x14ac:dyDescent="0.25">
      <c r="B9" s="76">
        <v>1</v>
      </c>
      <c r="C9" s="61">
        <v>25</v>
      </c>
      <c r="D9" s="61">
        <f t="shared" si="0"/>
        <v>1.25</v>
      </c>
      <c r="E9" s="61">
        <v>365</v>
      </c>
      <c r="F9" s="59">
        <f t="shared" si="1"/>
        <v>1.25</v>
      </c>
      <c r="G9" s="77">
        <f t="shared" si="2"/>
        <v>9125</v>
      </c>
      <c r="I9" s="51" t="s">
        <v>88</v>
      </c>
      <c r="J9" s="68">
        <v>0.5</v>
      </c>
      <c r="K9" s="19"/>
      <c r="L9" s="19"/>
      <c r="M9" s="52"/>
    </row>
    <row r="10" spans="2:13" ht="15.75" thickBot="1" x14ac:dyDescent="0.3">
      <c r="B10" s="78">
        <v>1</v>
      </c>
      <c r="C10" s="79">
        <v>30</v>
      </c>
      <c r="D10" s="79">
        <f t="shared" si="0"/>
        <v>1.5</v>
      </c>
      <c r="E10" s="79">
        <v>365</v>
      </c>
      <c r="F10" s="80">
        <f t="shared" si="1"/>
        <v>1.5</v>
      </c>
      <c r="G10" s="81">
        <f t="shared" si="2"/>
        <v>10950</v>
      </c>
      <c r="I10" s="51"/>
      <c r="J10" s="19"/>
      <c r="K10" s="19"/>
      <c r="L10" s="19"/>
      <c r="M10" s="52"/>
    </row>
    <row r="11" spans="2:13" x14ac:dyDescent="0.25">
      <c r="B11" s="72">
        <v>2</v>
      </c>
      <c r="C11" s="73">
        <v>2</v>
      </c>
      <c r="D11" s="73">
        <f>C11/20</f>
        <v>0.1</v>
      </c>
      <c r="E11" s="73">
        <v>365</v>
      </c>
      <c r="F11" s="74">
        <f>B11*D11</f>
        <v>0.2</v>
      </c>
      <c r="G11" s="75">
        <f>B11*C11*E11</f>
        <v>1460</v>
      </c>
      <c r="I11" s="51"/>
      <c r="J11" s="19"/>
      <c r="K11" s="19"/>
      <c r="L11" s="19"/>
      <c r="M11" s="52"/>
    </row>
    <row r="12" spans="2:13" x14ac:dyDescent="0.25">
      <c r="B12" s="82">
        <v>2</v>
      </c>
      <c r="C12" s="62">
        <v>5</v>
      </c>
      <c r="D12" s="62">
        <f t="shared" ref="D12:D38" si="3">C12/20</f>
        <v>0.25</v>
      </c>
      <c r="E12" s="61">
        <v>365</v>
      </c>
      <c r="F12" s="67">
        <f t="shared" ref="F12:F38" si="4">B12*D12</f>
        <v>0.5</v>
      </c>
      <c r="G12" s="77">
        <f t="shared" ref="G12:G38" si="5">B12*C12*E12</f>
        <v>3650</v>
      </c>
      <c r="I12" s="51"/>
      <c r="J12" s="19"/>
      <c r="K12" s="19"/>
      <c r="L12" s="19"/>
      <c r="M12" s="52"/>
    </row>
    <row r="13" spans="2:13" x14ac:dyDescent="0.25">
      <c r="B13" s="76">
        <v>2</v>
      </c>
      <c r="C13" s="61">
        <v>10</v>
      </c>
      <c r="D13" s="61">
        <f t="shared" si="3"/>
        <v>0.5</v>
      </c>
      <c r="E13" s="61">
        <v>365</v>
      </c>
      <c r="F13" s="59">
        <f t="shared" si="4"/>
        <v>1</v>
      </c>
      <c r="G13" s="77">
        <f t="shared" si="5"/>
        <v>7300</v>
      </c>
      <c r="I13" s="51"/>
      <c r="J13" s="19"/>
      <c r="K13" s="19"/>
      <c r="L13" s="19"/>
      <c r="M13" s="52"/>
    </row>
    <row r="14" spans="2:13" x14ac:dyDescent="0.25">
      <c r="B14" s="76">
        <v>2</v>
      </c>
      <c r="C14" s="61">
        <v>15</v>
      </c>
      <c r="D14" s="61">
        <f t="shared" si="3"/>
        <v>0.75</v>
      </c>
      <c r="E14" s="61">
        <v>365</v>
      </c>
      <c r="F14" s="59">
        <f t="shared" si="4"/>
        <v>1.5</v>
      </c>
      <c r="G14" s="77">
        <f t="shared" si="5"/>
        <v>10950</v>
      </c>
      <c r="I14" s="51"/>
      <c r="J14" s="19"/>
      <c r="K14" s="19"/>
      <c r="L14" s="19"/>
      <c r="M14" s="52"/>
    </row>
    <row r="15" spans="2:13" x14ac:dyDescent="0.25">
      <c r="B15" s="76">
        <v>2</v>
      </c>
      <c r="C15" s="61">
        <v>20</v>
      </c>
      <c r="D15" s="61">
        <f t="shared" si="3"/>
        <v>1</v>
      </c>
      <c r="E15" s="61">
        <v>365</v>
      </c>
      <c r="F15" s="59">
        <f t="shared" si="4"/>
        <v>2</v>
      </c>
      <c r="G15" s="77">
        <f t="shared" si="5"/>
        <v>14600</v>
      </c>
      <c r="I15" s="66" t="s">
        <v>78</v>
      </c>
      <c r="J15" s="64" t="s">
        <v>91</v>
      </c>
      <c r="K15" s="53" t="s">
        <v>92</v>
      </c>
      <c r="L15" s="19"/>
      <c r="M15" s="52"/>
    </row>
    <row r="16" spans="2:13" x14ac:dyDescent="0.25">
      <c r="B16" s="76">
        <v>2</v>
      </c>
      <c r="C16" s="61">
        <v>25</v>
      </c>
      <c r="D16" s="61">
        <f t="shared" si="3"/>
        <v>1.25</v>
      </c>
      <c r="E16" s="61">
        <v>365</v>
      </c>
      <c r="F16" s="59">
        <f t="shared" si="4"/>
        <v>2.5</v>
      </c>
      <c r="G16" s="77">
        <f t="shared" si="5"/>
        <v>18250</v>
      </c>
      <c r="I16" s="51"/>
      <c r="J16" s="19"/>
      <c r="K16" s="53" t="s">
        <v>85</v>
      </c>
      <c r="L16" s="19"/>
      <c r="M16" s="52"/>
    </row>
    <row r="17" spans="2:13" ht="15.75" thickBot="1" x14ac:dyDescent="0.3">
      <c r="B17" s="78">
        <v>2</v>
      </c>
      <c r="C17" s="79">
        <v>30</v>
      </c>
      <c r="D17" s="79">
        <f t="shared" si="3"/>
        <v>1.5</v>
      </c>
      <c r="E17" s="79">
        <v>365</v>
      </c>
      <c r="F17" s="80">
        <f t="shared" si="4"/>
        <v>3</v>
      </c>
      <c r="G17" s="81">
        <f t="shared" si="5"/>
        <v>21900</v>
      </c>
      <c r="I17" s="51" t="s">
        <v>88</v>
      </c>
      <c r="J17" s="54">
        <v>0.5</v>
      </c>
      <c r="K17" s="19" t="s">
        <v>82</v>
      </c>
      <c r="L17" s="19"/>
      <c r="M17" s="52"/>
    </row>
    <row r="18" spans="2:13" x14ac:dyDescent="0.25">
      <c r="B18" s="72">
        <v>5</v>
      </c>
      <c r="C18" s="73">
        <v>2</v>
      </c>
      <c r="D18" s="73">
        <f t="shared" si="3"/>
        <v>0.1</v>
      </c>
      <c r="E18" s="73">
        <v>365</v>
      </c>
      <c r="F18" s="74">
        <f t="shared" si="4"/>
        <v>0.5</v>
      </c>
      <c r="G18" s="75">
        <f t="shared" si="5"/>
        <v>3650</v>
      </c>
      <c r="I18" s="51"/>
      <c r="J18" s="19"/>
      <c r="K18" s="19"/>
      <c r="L18" s="19"/>
      <c r="M18" s="52"/>
    </row>
    <row r="19" spans="2:13" x14ac:dyDescent="0.25">
      <c r="B19" s="76">
        <v>5</v>
      </c>
      <c r="C19" s="61">
        <v>5</v>
      </c>
      <c r="D19" s="61">
        <f t="shared" si="3"/>
        <v>0.25</v>
      </c>
      <c r="E19" s="61">
        <v>365</v>
      </c>
      <c r="F19" s="59">
        <f t="shared" si="4"/>
        <v>1.25</v>
      </c>
      <c r="G19" s="77">
        <f t="shared" si="5"/>
        <v>9125</v>
      </c>
      <c r="I19" s="51" t="s">
        <v>89</v>
      </c>
      <c r="J19" s="54">
        <v>2.5</v>
      </c>
      <c r="K19" s="55" t="s">
        <v>83</v>
      </c>
      <c r="L19" s="19"/>
      <c r="M19" s="52"/>
    </row>
    <row r="20" spans="2:13" x14ac:dyDescent="0.25">
      <c r="B20" s="82">
        <v>5</v>
      </c>
      <c r="C20" s="62">
        <v>10</v>
      </c>
      <c r="D20" s="62">
        <f t="shared" si="3"/>
        <v>0.5</v>
      </c>
      <c r="E20" s="61">
        <v>365</v>
      </c>
      <c r="F20" s="67">
        <f t="shared" si="4"/>
        <v>2.5</v>
      </c>
      <c r="G20" s="77">
        <f t="shared" si="5"/>
        <v>18250</v>
      </c>
      <c r="I20" s="51"/>
      <c r="J20" s="19"/>
      <c r="K20" s="19"/>
      <c r="L20" s="19"/>
      <c r="M20" s="52"/>
    </row>
    <row r="21" spans="2:13" x14ac:dyDescent="0.25">
      <c r="B21" s="76">
        <v>5</v>
      </c>
      <c r="C21" s="61">
        <v>15</v>
      </c>
      <c r="D21" s="61">
        <f t="shared" si="3"/>
        <v>0.75</v>
      </c>
      <c r="E21" s="61">
        <v>365</v>
      </c>
      <c r="F21" s="60">
        <f t="shared" si="4"/>
        <v>3.75</v>
      </c>
      <c r="G21" s="77">
        <f t="shared" si="5"/>
        <v>27375</v>
      </c>
      <c r="I21" s="56" t="s">
        <v>81</v>
      </c>
      <c r="J21" s="69">
        <v>3</v>
      </c>
      <c r="K21" s="47"/>
      <c r="L21" s="47"/>
      <c r="M21" s="57"/>
    </row>
    <row r="22" spans="2:13" x14ac:dyDescent="0.25">
      <c r="B22" s="76">
        <v>5</v>
      </c>
      <c r="C22" s="61">
        <v>20</v>
      </c>
      <c r="D22" s="61">
        <f t="shared" si="3"/>
        <v>1</v>
      </c>
      <c r="E22" s="61">
        <v>365</v>
      </c>
      <c r="F22" s="60">
        <f t="shared" si="4"/>
        <v>5</v>
      </c>
      <c r="G22" s="77">
        <f t="shared" si="5"/>
        <v>36500</v>
      </c>
    </row>
    <row r="23" spans="2:13" x14ac:dyDescent="0.25">
      <c r="B23" s="76">
        <v>5</v>
      </c>
      <c r="C23" s="61">
        <v>25</v>
      </c>
      <c r="D23" s="61">
        <f t="shared" si="3"/>
        <v>1.25</v>
      </c>
      <c r="E23" s="61">
        <v>365</v>
      </c>
      <c r="F23" s="60">
        <f t="shared" si="4"/>
        <v>6.25</v>
      </c>
      <c r="G23" s="77">
        <f t="shared" si="5"/>
        <v>45625</v>
      </c>
    </row>
    <row r="24" spans="2:13" ht="15.75" thickBot="1" x14ac:dyDescent="0.3">
      <c r="B24" s="78">
        <v>5</v>
      </c>
      <c r="C24" s="79">
        <v>30</v>
      </c>
      <c r="D24" s="79">
        <f t="shared" si="3"/>
        <v>1.5</v>
      </c>
      <c r="E24" s="79">
        <v>365</v>
      </c>
      <c r="F24" s="83">
        <f t="shared" si="4"/>
        <v>7.5</v>
      </c>
      <c r="G24" s="81">
        <f t="shared" si="5"/>
        <v>54750</v>
      </c>
    </row>
    <row r="25" spans="2:13" x14ac:dyDescent="0.25">
      <c r="B25" s="72">
        <v>10</v>
      </c>
      <c r="C25" s="73">
        <v>2</v>
      </c>
      <c r="D25" s="73">
        <f t="shared" si="3"/>
        <v>0.1</v>
      </c>
      <c r="E25" s="73">
        <v>365</v>
      </c>
      <c r="F25" s="84">
        <f t="shared" si="4"/>
        <v>1</v>
      </c>
      <c r="G25" s="75">
        <f t="shared" si="5"/>
        <v>7300</v>
      </c>
    </row>
    <row r="26" spans="2:13" x14ac:dyDescent="0.25">
      <c r="B26" s="76">
        <v>10</v>
      </c>
      <c r="C26" s="61">
        <v>5</v>
      </c>
      <c r="D26" s="61">
        <f t="shared" si="3"/>
        <v>0.25</v>
      </c>
      <c r="E26" s="61">
        <v>365</v>
      </c>
      <c r="F26" s="60">
        <f t="shared" si="4"/>
        <v>2.5</v>
      </c>
      <c r="G26" s="77">
        <f t="shared" si="5"/>
        <v>18250</v>
      </c>
    </row>
    <row r="27" spans="2:13" x14ac:dyDescent="0.25">
      <c r="B27" s="76">
        <v>10</v>
      </c>
      <c r="C27" s="61">
        <v>10</v>
      </c>
      <c r="D27" s="61">
        <f t="shared" si="3"/>
        <v>0.5</v>
      </c>
      <c r="E27" s="61">
        <v>365</v>
      </c>
      <c r="F27" s="60">
        <f t="shared" si="4"/>
        <v>5</v>
      </c>
      <c r="G27" s="77">
        <f t="shared" si="5"/>
        <v>36500</v>
      </c>
    </row>
    <row r="28" spans="2:13" ht="18.75" customHeight="1" x14ac:dyDescent="0.25">
      <c r="B28" s="76">
        <v>10</v>
      </c>
      <c r="C28" s="61">
        <v>15</v>
      </c>
      <c r="D28" s="61">
        <f t="shared" si="3"/>
        <v>0.75</v>
      </c>
      <c r="E28" s="61">
        <v>365</v>
      </c>
      <c r="F28" s="60">
        <f t="shared" si="4"/>
        <v>7.5</v>
      </c>
      <c r="G28" s="77">
        <f t="shared" si="5"/>
        <v>54750</v>
      </c>
    </row>
    <row r="29" spans="2:13" x14ac:dyDescent="0.25">
      <c r="B29" s="76">
        <v>10</v>
      </c>
      <c r="C29" s="61">
        <v>20</v>
      </c>
      <c r="D29" s="61">
        <f t="shared" si="3"/>
        <v>1</v>
      </c>
      <c r="E29" s="61">
        <v>365</v>
      </c>
      <c r="F29" s="60">
        <f t="shared" si="4"/>
        <v>10</v>
      </c>
      <c r="G29" s="77">
        <f t="shared" si="5"/>
        <v>73000</v>
      </c>
    </row>
    <row r="30" spans="2:13" x14ac:dyDescent="0.25">
      <c r="B30" s="76">
        <v>10</v>
      </c>
      <c r="C30" s="61">
        <v>25</v>
      </c>
      <c r="D30" s="61">
        <f t="shared" si="3"/>
        <v>1.25</v>
      </c>
      <c r="E30" s="61">
        <v>365</v>
      </c>
      <c r="F30" s="60">
        <f t="shared" si="4"/>
        <v>12.5</v>
      </c>
      <c r="G30" s="77">
        <f t="shared" si="5"/>
        <v>91250</v>
      </c>
    </row>
    <row r="31" spans="2:13" ht="15.75" thickBot="1" x14ac:dyDescent="0.3">
      <c r="B31" s="78">
        <v>10</v>
      </c>
      <c r="C31" s="79">
        <v>30</v>
      </c>
      <c r="D31" s="79">
        <f t="shared" si="3"/>
        <v>1.5</v>
      </c>
      <c r="E31" s="79">
        <v>365</v>
      </c>
      <c r="F31" s="83">
        <f t="shared" si="4"/>
        <v>15</v>
      </c>
      <c r="G31" s="81">
        <f t="shared" si="5"/>
        <v>109500</v>
      </c>
    </row>
    <row r="32" spans="2:13" x14ac:dyDescent="0.25">
      <c r="B32" s="85">
        <v>15</v>
      </c>
      <c r="C32" s="73">
        <v>2</v>
      </c>
      <c r="D32" s="73">
        <f t="shared" si="3"/>
        <v>0.1</v>
      </c>
      <c r="E32" s="73">
        <v>365</v>
      </c>
      <c r="F32" s="84">
        <f t="shared" si="4"/>
        <v>1.5</v>
      </c>
      <c r="G32" s="75">
        <f t="shared" si="5"/>
        <v>10950</v>
      </c>
    </row>
    <row r="33" spans="2:7" x14ac:dyDescent="0.25">
      <c r="B33" s="86">
        <v>15</v>
      </c>
      <c r="C33" s="61">
        <v>5</v>
      </c>
      <c r="D33" s="61">
        <f t="shared" si="3"/>
        <v>0.25</v>
      </c>
      <c r="E33" s="61">
        <v>365</v>
      </c>
      <c r="F33" s="60">
        <f t="shared" si="4"/>
        <v>3.75</v>
      </c>
      <c r="G33" s="77">
        <f t="shared" si="5"/>
        <v>27375</v>
      </c>
    </row>
    <row r="34" spans="2:7" x14ac:dyDescent="0.25">
      <c r="B34" s="86">
        <v>15</v>
      </c>
      <c r="C34" s="61">
        <v>10</v>
      </c>
      <c r="D34" s="61">
        <f t="shared" si="3"/>
        <v>0.5</v>
      </c>
      <c r="E34" s="61">
        <v>365</v>
      </c>
      <c r="F34" s="60">
        <f t="shared" si="4"/>
        <v>7.5</v>
      </c>
      <c r="G34" s="77">
        <f t="shared" si="5"/>
        <v>54750</v>
      </c>
    </row>
    <row r="35" spans="2:7" x14ac:dyDescent="0.25">
      <c r="B35" s="86">
        <v>15</v>
      </c>
      <c r="C35" s="61">
        <v>15</v>
      </c>
      <c r="D35" s="61">
        <f t="shared" si="3"/>
        <v>0.75</v>
      </c>
      <c r="E35" s="61">
        <v>365</v>
      </c>
      <c r="F35" s="60">
        <f t="shared" si="4"/>
        <v>11.25</v>
      </c>
      <c r="G35" s="77">
        <f t="shared" si="5"/>
        <v>82125</v>
      </c>
    </row>
    <row r="36" spans="2:7" x14ac:dyDescent="0.25">
      <c r="B36" s="86">
        <v>15</v>
      </c>
      <c r="C36" s="61">
        <v>20</v>
      </c>
      <c r="D36" s="61">
        <f t="shared" si="3"/>
        <v>1</v>
      </c>
      <c r="E36" s="61">
        <v>365</v>
      </c>
      <c r="F36" s="60">
        <f t="shared" si="4"/>
        <v>15</v>
      </c>
      <c r="G36" s="77">
        <f t="shared" si="5"/>
        <v>109500</v>
      </c>
    </row>
    <row r="37" spans="2:7" x14ac:dyDescent="0.25">
      <c r="B37" s="86">
        <v>15</v>
      </c>
      <c r="C37" s="61">
        <v>25</v>
      </c>
      <c r="D37" s="61">
        <f t="shared" si="3"/>
        <v>1.25</v>
      </c>
      <c r="E37" s="61">
        <v>365</v>
      </c>
      <c r="F37" s="60">
        <f t="shared" si="4"/>
        <v>18.75</v>
      </c>
      <c r="G37" s="77">
        <f t="shared" si="5"/>
        <v>136875</v>
      </c>
    </row>
    <row r="38" spans="2:7" ht="15.75" thickBot="1" x14ac:dyDescent="0.3">
      <c r="B38" s="87">
        <v>15</v>
      </c>
      <c r="C38" s="79">
        <v>30</v>
      </c>
      <c r="D38" s="79">
        <f t="shared" si="3"/>
        <v>1.5</v>
      </c>
      <c r="E38" s="79">
        <v>365</v>
      </c>
      <c r="F38" s="83">
        <f t="shared" si="4"/>
        <v>22.5</v>
      </c>
      <c r="G38" s="81">
        <f t="shared" si="5"/>
        <v>164250</v>
      </c>
    </row>
    <row r="39" spans="2:7" x14ac:dyDescent="0.25">
      <c r="B39" s="88">
        <v>20</v>
      </c>
      <c r="C39" t="s">
        <v>94</v>
      </c>
      <c r="D39" t="s">
        <v>94</v>
      </c>
      <c r="E39" t="s">
        <v>95</v>
      </c>
      <c r="F39" s="58" t="s">
        <v>95</v>
      </c>
      <c r="G39" t="s">
        <v>95</v>
      </c>
    </row>
    <row r="40" spans="2:7" x14ac:dyDescent="0.25">
      <c r="B40" s="88">
        <v>20</v>
      </c>
      <c r="C40" t="s">
        <v>94</v>
      </c>
      <c r="D40" t="s">
        <v>94</v>
      </c>
      <c r="E40" t="s">
        <v>95</v>
      </c>
      <c r="F40" s="58" t="s">
        <v>95</v>
      </c>
      <c r="G40" t="s">
        <v>95</v>
      </c>
    </row>
    <row r="41" spans="2:7" x14ac:dyDescent="0.25">
      <c r="B41" s="88">
        <v>20</v>
      </c>
      <c r="C41" t="s">
        <v>94</v>
      </c>
      <c r="D41" t="s">
        <v>94</v>
      </c>
      <c r="E41" t="s">
        <v>95</v>
      </c>
      <c r="F41" s="58" t="s">
        <v>95</v>
      </c>
      <c r="G41" t="s">
        <v>95</v>
      </c>
    </row>
    <row r="42" spans="2:7" x14ac:dyDescent="0.25">
      <c r="C42" t="s">
        <v>94</v>
      </c>
      <c r="D42" t="s">
        <v>94</v>
      </c>
      <c r="E42" t="s">
        <v>95</v>
      </c>
      <c r="F42" s="58" t="s">
        <v>95</v>
      </c>
      <c r="G42" t="s">
        <v>95</v>
      </c>
    </row>
  </sheetData>
  <autoFilter ref="B3:G4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8"/>
  <sheetViews>
    <sheetView zoomScale="80" zoomScaleNormal="80" workbookViewId="0">
      <selection activeCell="J37" sqref="J37"/>
    </sheetView>
  </sheetViews>
  <sheetFormatPr defaultRowHeight="15" x14ac:dyDescent="0.2"/>
  <cols>
    <col min="1" max="1" width="1.875" style="159" customWidth="1"/>
    <col min="2" max="2" width="5.125" style="159" customWidth="1"/>
    <col min="3" max="3" width="13.875" style="159" customWidth="1"/>
    <col min="4" max="4" width="9" style="159"/>
    <col min="5" max="5" width="10.5" style="159" customWidth="1"/>
    <col min="6" max="6" width="9" style="159"/>
    <col min="7" max="7" width="11.25" style="160" customWidth="1"/>
    <col min="8" max="8" width="5.625" style="159" customWidth="1"/>
    <col min="9" max="9" width="17.625" style="159" customWidth="1"/>
    <col min="10" max="13" width="9" style="159"/>
    <col min="14" max="14" width="14" style="159" customWidth="1"/>
    <col min="15" max="16384" width="9" style="159"/>
  </cols>
  <sheetData>
    <row r="1" spans="2:14" ht="15.75" customHeight="1" x14ac:dyDescent="0.2">
      <c r="B1" s="295" t="s">
        <v>125</v>
      </c>
      <c r="C1" s="296"/>
      <c r="D1" s="296"/>
      <c r="E1" s="296"/>
      <c r="F1" s="296"/>
      <c r="G1" s="296"/>
      <c r="H1" s="296"/>
      <c r="I1" s="296"/>
      <c r="J1" s="296"/>
      <c r="K1" s="296"/>
      <c r="L1" s="297"/>
    </row>
    <row r="2" spans="2:14" ht="15.75" thickBot="1" x14ac:dyDescent="0.25">
      <c r="B2" s="298"/>
      <c r="C2" s="299"/>
      <c r="D2" s="299"/>
      <c r="E2" s="299"/>
      <c r="F2" s="299"/>
      <c r="G2" s="299"/>
      <c r="H2" s="299"/>
      <c r="I2" s="299"/>
      <c r="J2" s="299"/>
      <c r="K2" s="299"/>
      <c r="L2" s="300"/>
    </row>
    <row r="3" spans="2:14" x14ac:dyDescent="0.2">
      <c r="B3" s="305" t="s">
        <v>137</v>
      </c>
      <c r="C3" s="306"/>
      <c r="D3" s="306"/>
      <c r="E3" s="306"/>
      <c r="F3" s="306"/>
      <c r="G3" s="306"/>
      <c r="H3" s="306"/>
      <c r="I3" s="306"/>
      <c r="J3" s="306"/>
      <c r="K3" s="306"/>
      <c r="L3" s="306"/>
      <c r="M3" s="306"/>
      <c r="N3" s="306"/>
    </row>
    <row r="4" spans="2:14" ht="23.25" customHeight="1" x14ac:dyDescent="0.2">
      <c r="B4" s="306"/>
      <c r="C4" s="306"/>
      <c r="D4" s="306"/>
      <c r="E4" s="306"/>
      <c r="F4" s="306"/>
      <c r="G4" s="306"/>
      <c r="H4" s="306"/>
      <c r="I4" s="306"/>
      <c r="J4" s="306"/>
      <c r="K4" s="306"/>
      <c r="L4" s="306"/>
      <c r="M4" s="306"/>
      <c r="N4" s="306"/>
    </row>
    <row r="5" spans="2:14" ht="23.25" customHeight="1" x14ac:dyDescent="0.2">
      <c r="G5" s="159"/>
    </row>
    <row r="6" spans="2:14" ht="15.75" x14ac:dyDescent="0.25">
      <c r="C6" s="159" t="s">
        <v>117</v>
      </c>
      <c r="F6" s="167">
        <v>365</v>
      </c>
    </row>
    <row r="7" spans="2:14" ht="16.5" thickBot="1" x14ac:dyDescent="0.3">
      <c r="C7" s="159" t="s">
        <v>123</v>
      </c>
      <c r="F7" s="167">
        <v>20</v>
      </c>
    </row>
    <row r="8" spans="2:14" x14ac:dyDescent="0.2">
      <c r="B8" s="202"/>
      <c r="C8" s="188"/>
      <c r="D8" s="188"/>
      <c r="E8" s="188"/>
      <c r="F8" s="188"/>
      <c r="G8" s="203"/>
      <c r="H8" s="188"/>
      <c r="I8" s="188"/>
      <c r="J8" s="188"/>
      <c r="K8" s="188"/>
      <c r="L8" s="188"/>
      <c r="M8" s="188"/>
      <c r="N8" s="189"/>
    </row>
    <row r="9" spans="2:14" ht="15.75" x14ac:dyDescent="0.2">
      <c r="B9" s="204"/>
      <c r="C9" s="194" t="s">
        <v>121</v>
      </c>
      <c r="D9" s="185"/>
      <c r="E9" s="185"/>
      <c r="F9" s="185"/>
      <c r="G9" s="199"/>
      <c r="H9" s="185"/>
      <c r="I9" s="185"/>
      <c r="J9" s="185"/>
      <c r="K9" s="185"/>
      <c r="L9" s="185"/>
      <c r="M9" s="185"/>
      <c r="N9" s="205"/>
    </row>
    <row r="10" spans="2:14" ht="15.75" x14ac:dyDescent="0.25">
      <c r="B10" s="204"/>
      <c r="C10" s="206"/>
      <c r="D10" s="185"/>
      <c r="E10" s="185"/>
      <c r="F10" s="185"/>
      <c r="G10" s="199"/>
      <c r="H10" s="185"/>
      <c r="I10" s="206" t="s">
        <v>120</v>
      </c>
      <c r="J10" s="185"/>
      <c r="K10" s="185"/>
      <c r="L10" s="185"/>
      <c r="M10" s="185"/>
      <c r="N10" s="205"/>
    </row>
    <row r="11" spans="2:14" ht="30" x14ac:dyDescent="0.2">
      <c r="B11" s="204"/>
      <c r="C11" s="168" t="s">
        <v>93</v>
      </c>
      <c r="D11" s="212" t="s">
        <v>118</v>
      </c>
      <c r="E11" s="212" t="s">
        <v>126</v>
      </c>
      <c r="F11" s="212" t="s">
        <v>76</v>
      </c>
      <c r="G11" s="213" t="s">
        <v>124</v>
      </c>
      <c r="H11" s="195"/>
      <c r="I11" s="209" t="s">
        <v>128</v>
      </c>
      <c r="J11" s="185"/>
      <c r="K11" s="185"/>
      <c r="L11" s="185"/>
      <c r="M11" s="184" t="s">
        <v>129</v>
      </c>
      <c r="N11" s="205"/>
    </row>
    <row r="12" spans="2:14" x14ac:dyDescent="0.2">
      <c r="B12" s="204"/>
      <c r="C12" s="196">
        <v>1</v>
      </c>
      <c r="D12" s="196">
        <v>5</v>
      </c>
      <c r="E12" s="196">
        <f>D12/$F$7</f>
        <v>0.25</v>
      </c>
      <c r="F12" s="197">
        <f>C12*E12</f>
        <v>0.25</v>
      </c>
      <c r="G12" s="198">
        <f>C12*E12*$F$6</f>
        <v>91.25</v>
      </c>
      <c r="H12" s="185"/>
      <c r="I12" s="184"/>
      <c r="J12" s="185"/>
      <c r="K12" s="185"/>
      <c r="L12" s="185"/>
      <c r="M12" s="185"/>
      <c r="N12" s="205"/>
    </row>
    <row r="13" spans="2:14" ht="15.75" x14ac:dyDescent="0.2">
      <c r="B13" s="204"/>
      <c r="C13" s="196">
        <v>1</v>
      </c>
      <c r="D13" s="196">
        <v>25</v>
      </c>
      <c r="E13" s="196">
        <f>D13/$F$7</f>
        <v>1.25</v>
      </c>
      <c r="F13" s="197">
        <f>C13*E13</f>
        <v>1.25</v>
      </c>
      <c r="G13" s="198">
        <f t="shared" ref="G13:G15" si="0">C13*E13*$F$6</f>
        <v>456.25</v>
      </c>
      <c r="H13" s="185"/>
      <c r="I13" s="194" t="s">
        <v>122</v>
      </c>
      <c r="J13" s="186"/>
      <c r="K13" s="187"/>
      <c r="L13" s="185"/>
      <c r="M13" s="185"/>
      <c r="N13" s="205"/>
    </row>
    <row r="14" spans="2:14" x14ac:dyDescent="0.2">
      <c r="B14" s="204"/>
      <c r="C14" s="196">
        <v>5</v>
      </c>
      <c r="D14" s="196">
        <v>5</v>
      </c>
      <c r="E14" s="196">
        <f>D14/$F$7</f>
        <v>0.25</v>
      </c>
      <c r="F14" s="197">
        <f>C14*E14</f>
        <v>1.25</v>
      </c>
      <c r="G14" s="198">
        <f t="shared" si="0"/>
        <v>456.25</v>
      </c>
      <c r="H14" s="185"/>
      <c r="I14" s="184" t="s">
        <v>130</v>
      </c>
      <c r="J14" s="185"/>
      <c r="K14" s="185"/>
      <c r="L14" s="185"/>
      <c r="M14" s="185"/>
      <c r="N14" s="205"/>
    </row>
    <row r="15" spans="2:14" x14ac:dyDescent="0.2">
      <c r="B15" s="204"/>
      <c r="C15" s="196">
        <v>5</v>
      </c>
      <c r="D15" s="196">
        <v>25</v>
      </c>
      <c r="E15" s="196">
        <f>D15/$F$7</f>
        <v>1.25</v>
      </c>
      <c r="F15" s="197">
        <f>C15*E15</f>
        <v>6.25</v>
      </c>
      <c r="G15" s="198">
        <f t="shared" si="0"/>
        <v>2281.25</v>
      </c>
      <c r="H15" s="185"/>
      <c r="I15" s="185"/>
      <c r="J15" s="185"/>
      <c r="K15" s="185"/>
      <c r="L15" s="185"/>
      <c r="M15" s="185" t="s">
        <v>132</v>
      </c>
      <c r="N15" s="205"/>
    </row>
    <row r="16" spans="2:14" x14ac:dyDescent="0.2">
      <c r="B16" s="204"/>
      <c r="C16" s="186"/>
      <c r="D16" s="186"/>
      <c r="E16" s="186"/>
      <c r="F16" s="199"/>
      <c r="G16" s="200"/>
      <c r="H16" s="185"/>
      <c r="I16" s="185"/>
      <c r="J16" s="185"/>
      <c r="K16" s="185"/>
      <c r="L16" s="185"/>
      <c r="M16" s="201" t="s">
        <v>131</v>
      </c>
      <c r="N16" s="210"/>
    </row>
    <row r="17" spans="2:14" ht="15.75" x14ac:dyDescent="0.25">
      <c r="B17" s="204"/>
      <c r="C17" s="186"/>
      <c r="D17" s="186"/>
      <c r="E17" s="186"/>
      <c r="F17" s="199"/>
      <c r="G17" s="200"/>
      <c r="H17" s="185"/>
      <c r="I17" s="185"/>
      <c r="J17" s="185"/>
      <c r="K17" s="185"/>
      <c r="L17" s="185"/>
      <c r="M17" s="184" t="s">
        <v>133</v>
      </c>
      <c r="N17" s="211"/>
    </row>
    <row r="18" spans="2:14" x14ac:dyDescent="0.2">
      <c r="B18" s="204"/>
      <c r="C18" s="185" t="s">
        <v>135</v>
      </c>
      <c r="D18" s="186"/>
      <c r="E18" s="186"/>
      <c r="F18" s="185"/>
      <c r="G18" s="200"/>
      <c r="H18" s="185"/>
      <c r="I18" s="185"/>
      <c r="J18" s="185"/>
      <c r="K18" s="185"/>
      <c r="L18" s="185"/>
      <c r="M18" s="185"/>
      <c r="N18" s="205"/>
    </row>
    <row r="19" spans="2:14" x14ac:dyDescent="0.2">
      <c r="B19" s="204"/>
      <c r="C19" s="185" t="s">
        <v>134</v>
      </c>
      <c r="D19" s="185"/>
      <c r="E19" s="186"/>
      <c r="F19" s="185"/>
      <c r="G19" s="200"/>
      <c r="H19" s="185"/>
      <c r="I19" s="185"/>
      <c r="J19" s="185"/>
      <c r="K19" s="185"/>
      <c r="L19" s="185"/>
      <c r="M19" s="185"/>
      <c r="N19" s="205"/>
    </row>
    <row r="20" spans="2:14" ht="15.75" thickBot="1" x14ac:dyDescent="0.25">
      <c r="B20" s="190"/>
      <c r="C20" s="191"/>
      <c r="D20" s="191"/>
      <c r="E20" s="191"/>
      <c r="F20" s="207"/>
      <c r="G20" s="208"/>
      <c r="H20" s="192"/>
      <c r="I20" s="192"/>
      <c r="J20" s="192"/>
      <c r="K20" s="192"/>
      <c r="L20" s="192"/>
      <c r="M20" s="192"/>
      <c r="N20" s="193"/>
    </row>
    <row r="21" spans="2:14" ht="15.75" thickBot="1" x14ac:dyDescent="0.25">
      <c r="G21" s="159"/>
      <c r="L21" s="163"/>
    </row>
    <row r="22" spans="2:14" x14ac:dyDescent="0.2">
      <c r="B22" s="174"/>
      <c r="C22" s="175"/>
      <c r="D22" s="175"/>
      <c r="E22" s="175"/>
      <c r="F22" s="175"/>
      <c r="G22" s="175"/>
      <c r="H22" s="176"/>
      <c r="I22" s="303" t="s">
        <v>136</v>
      </c>
      <c r="J22" s="304"/>
      <c r="K22" s="304"/>
      <c r="L22" s="304"/>
      <c r="M22" s="304"/>
      <c r="N22" s="304"/>
    </row>
    <row r="23" spans="2:14" ht="15.75" x14ac:dyDescent="0.2">
      <c r="B23" s="177"/>
      <c r="C23" s="171" t="s">
        <v>119</v>
      </c>
      <c r="D23" s="172"/>
      <c r="E23" s="172"/>
      <c r="F23" s="172"/>
      <c r="G23" s="173"/>
      <c r="H23" s="178"/>
      <c r="I23" s="303"/>
      <c r="J23" s="304"/>
      <c r="K23" s="304"/>
      <c r="L23" s="304"/>
      <c r="M23" s="304"/>
      <c r="N23" s="304"/>
    </row>
    <row r="24" spans="2:14" x14ac:dyDescent="0.2">
      <c r="B24" s="177"/>
      <c r="C24" s="172"/>
      <c r="D24" s="172"/>
      <c r="E24" s="172"/>
      <c r="F24" s="172"/>
      <c r="G24" s="173"/>
      <c r="H24" s="178"/>
      <c r="I24" s="303"/>
      <c r="J24" s="304"/>
      <c r="K24" s="304"/>
      <c r="L24" s="304"/>
      <c r="M24" s="304"/>
      <c r="N24" s="304"/>
    </row>
    <row r="25" spans="2:14" ht="30" x14ac:dyDescent="0.2">
      <c r="B25" s="177"/>
      <c r="C25" s="168" t="s">
        <v>93</v>
      </c>
      <c r="D25" s="212" t="s">
        <v>118</v>
      </c>
      <c r="E25" s="212" t="s">
        <v>126</v>
      </c>
      <c r="F25" s="212" t="s">
        <v>76</v>
      </c>
      <c r="G25" s="213" t="s">
        <v>124</v>
      </c>
      <c r="H25" s="179"/>
      <c r="I25" s="303"/>
      <c r="J25" s="304"/>
      <c r="K25" s="304"/>
      <c r="L25" s="304"/>
      <c r="M25" s="304"/>
      <c r="N25" s="304"/>
    </row>
    <row r="26" spans="2:14" ht="20.100000000000001" customHeight="1" x14ac:dyDescent="0.2">
      <c r="B26" s="177"/>
      <c r="C26" s="169"/>
      <c r="D26" s="170"/>
      <c r="E26" s="161">
        <f>D26/$F$7</f>
        <v>0</v>
      </c>
      <c r="F26" s="218">
        <f>C26*E26</f>
        <v>0</v>
      </c>
      <c r="G26" s="162">
        <f>C26*E26*$F$6</f>
        <v>0</v>
      </c>
      <c r="H26" s="179"/>
      <c r="I26" s="303"/>
      <c r="J26" s="304"/>
      <c r="K26" s="304"/>
      <c r="L26" s="304"/>
      <c r="M26" s="304"/>
      <c r="N26" s="304"/>
    </row>
    <row r="27" spans="2:14" ht="20.100000000000001" customHeight="1" x14ac:dyDescent="0.2">
      <c r="B27" s="177"/>
      <c r="C27" s="169"/>
      <c r="D27" s="170"/>
      <c r="E27" s="161">
        <f t="shared" ref="E27:E29" si="1">D27/$F$7</f>
        <v>0</v>
      </c>
      <c r="F27" s="218">
        <f t="shared" ref="F27:F28" si="2">C27*E27</f>
        <v>0</v>
      </c>
      <c r="G27" s="162">
        <f t="shared" ref="G27:G29" si="3">C27*E27*$F$6</f>
        <v>0</v>
      </c>
      <c r="H27" s="179"/>
      <c r="I27" s="303"/>
      <c r="J27" s="304"/>
      <c r="K27" s="304"/>
      <c r="L27" s="304"/>
      <c r="M27" s="304"/>
      <c r="N27" s="304"/>
    </row>
    <row r="28" spans="2:14" ht="20.100000000000001" customHeight="1" x14ac:dyDescent="0.2">
      <c r="B28" s="177"/>
      <c r="C28" s="169"/>
      <c r="D28" s="170"/>
      <c r="E28" s="161">
        <f t="shared" si="1"/>
        <v>0</v>
      </c>
      <c r="F28" s="218">
        <f t="shared" si="2"/>
        <v>0</v>
      </c>
      <c r="G28" s="162">
        <f t="shared" si="3"/>
        <v>0</v>
      </c>
      <c r="H28" s="179"/>
      <c r="I28" s="303"/>
      <c r="J28" s="304"/>
      <c r="K28" s="304"/>
      <c r="L28" s="304"/>
      <c r="M28" s="304"/>
      <c r="N28" s="304"/>
    </row>
    <row r="29" spans="2:14" ht="20.100000000000001" customHeight="1" x14ac:dyDescent="0.2">
      <c r="B29" s="177"/>
      <c r="C29" s="214"/>
      <c r="D29" s="215"/>
      <c r="E29" s="161">
        <f t="shared" si="1"/>
        <v>0</v>
      </c>
      <c r="F29" s="218">
        <f t="shared" ref="F29" si="4">C29*E29</f>
        <v>0</v>
      </c>
      <c r="G29" s="162">
        <f t="shared" si="3"/>
        <v>0</v>
      </c>
      <c r="H29" s="179"/>
      <c r="I29" s="303"/>
      <c r="J29" s="304"/>
      <c r="K29" s="304"/>
      <c r="L29" s="304"/>
      <c r="M29" s="304"/>
      <c r="N29" s="304"/>
    </row>
    <row r="30" spans="2:14" ht="20.100000000000001" customHeight="1" x14ac:dyDescent="0.2">
      <c r="B30" s="177"/>
      <c r="C30" s="301" t="s">
        <v>127</v>
      </c>
      <c r="D30" s="302"/>
      <c r="E30" s="216"/>
      <c r="F30" s="219">
        <f>SUM(F26:F29)</f>
        <v>0</v>
      </c>
      <c r="G30" s="217">
        <f>SUM(G26:G29)</f>
        <v>0</v>
      </c>
      <c r="H30" s="179"/>
      <c r="I30" s="303"/>
      <c r="J30" s="304"/>
      <c r="K30" s="304"/>
      <c r="L30" s="304"/>
      <c r="M30" s="304"/>
      <c r="N30" s="304"/>
    </row>
    <row r="31" spans="2:14" x14ac:dyDescent="0.2">
      <c r="B31" s="177"/>
      <c r="C31" s="180"/>
      <c r="D31" s="180"/>
      <c r="E31" s="180"/>
      <c r="F31" s="180"/>
      <c r="G31" s="180"/>
      <c r="H31" s="179"/>
      <c r="I31" s="303"/>
      <c r="J31" s="304"/>
      <c r="K31" s="304"/>
      <c r="L31" s="304"/>
      <c r="M31" s="304"/>
      <c r="N31" s="304"/>
    </row>
    <row r="32" spans="2:14" ht="15.75" thickBot="1" x14ac:dyDescent="0.25">
      <c r="B32" s="181"/>
      <c r="C32" s="182"/>
      <c r="D32" s="182"/>
      <c r="E32" s="182"/>
      <c r="F32" s="182"/>
      <c r="G32" s="182"/>
      <c r="H32" s="183"/>
      <c r="I32" s="303"/>
      <c r="J32" s="304"/>
      <c r="K32" s="304"/>
      <c r="L32" s="304"/>
      <c r="M32" s="304"/>
      <c r="N32" s="304"/>
    </row>
    <row r="33" spans="2:14" x14ac:dyDescent="0.2">
      <c r="B33" s="166"/>
      <c r="C33" s="166"/>
      <c r="D33" s="166"/>
      <c r="E33" s="166"/>
      <c r="F33" s="166"/>
      <c r="G33" s="166"/>
      <c r="H33" s="166"/>
      <c r="M33" s="163"/>
      <c r="N33" s="163"/>
    </row>
    <row r="34" spans="2:14" x14ac:dyDescent="0.2">
      <c r="C34" s="163"/>
      <c r="D34" s="163"/>
      <c r="E34" s="163"/>
      <c r="F34" s="163"/>
      <c r="G34" s="163"/>
      <c r="H34" s="163"/>
      <c r="M34" s="163"/>
      <c r="N34" s="163"/>
    </row>
    <row r="35" spans="2:14" x14ac:dyDescent="0.2">
      <c r="C35" s="164"/>
      <c r="D35" s="164"/>
      <c r="E35" s="164"/>
      <c r="F35" s="164"/>
      <c r="G35" s="165"/>
      <c r="H35" s="166"/>
      <c r="M35" s="163"/>
      <c r="N35" s="163"/>
    </row>
    <row r="36" spans="2:14" x14ac:dyDescent="0.2">
      <c r="C36" s="164"/>
      <c r="D36" s="164"/>
      <c r="E36" s="164"/>
      <c r="F36" s="164"/>
      <c r="G36" s="165"/>
      <c r="H36" s="166"/>
      <c r="M36" s="163"/>
      <c r="N36" s="163"/>
    </row>
    <row r="37" spans="2:14" x14ac:dyDescent="0.2">
      <c r="C37" s="164"/>
      <c r="D37" s="164"/>
      <c r="E37" s="164"/>
      <c r="F37" s="164"/>
      <c r="G37" s="165"/>
      <c r="H37" s="166"/>
    </row>
    <row r="38" spans="2:14" x14ac:dyDescent="0.2">
      <c r="C38" s="163"/>
      <c r="D38" s="163"/>
      <c r="E38" s="163"/>
      <c r="F38" s="163"/>
      <c r="G38" s="163"/>
      <c r="H38" s="163"/>
    </row>
    <row r="39" spans="2:14" x14ac:dyDescent="0.2">
      <c r="C39" s="164"/>
      <c r="D39" s="164"/>
      <c r="E39" s="164"/>
      <c r="F39" s="164"/>
      <c r="G39" s="165"/>
      <c r="H39" s="166"/>
    </row>
    <row r="40" spans="2:14" x14ac:dyDescent="0.2">
      <c r="C40" s="164"/>
      <c r="D40" s="164"/>
      <c r="E40" s="164"/>
      <c r="F40" s="164"/>
      <c r="G40" s="165"/>
      <c r="H40" s="166"/>
    </row>
    <row r="41" spans="2:14" x14ac:dyDescent="0.2">
      <c r="C41" s="164"/>
      <c r="D41" s="164"/>
      <c r="E41" s="164"/>
      <c r="F41" s="164"/>
      <c r="G41" s="165"/>
      <c r="H41" s="166"/>
    </row>
    <row r="42" spans="2:14" x14ac:dyDescent="0.2">
      <c r="C42" s="164"/>
      <c r="D42" s="164"/>
      <c r="E42" s="164"/>
      <c r="F42" s="164"/>
      <c r="G42" s="165"/>
      <c r="H42" s="166"/>
    </row>
    <row r="43" spans="2:14" ht="18.75" customHeight="1" x14ac:dyDescent="0.2">
      <c r="C43" s="164"/>
      <c r="D43" s="164"/>
      <c r="E43" s="164"/>
      <c r="F43" s="164"/>
      <c r="G43" s="165"/>
      <c r="H43" s="166"/>
    </row>
    <row r="44" spans="2:14" x14ac:dyDescent="0.2">
      <c r="C44" s="164"/>
      <c r="D44" s="164"/>
      <c r="E44" s="164"/>
      <c r="F44" s="164"/>
      <c r="G44" s="165"/>
      <c r="H44" s="166"/>
    </row>
    <row r="45" spans="2:14" x14ac:dyDescent="0.2">
      <c r="C45" s="164"/>
      <c r="D45" s="164"/>
      <c r="E45" s="164"/>
      <c r="F45" s="164"/>
      <c r="G45" s="165"/>
      <c r="H45" s="166"/>
    </row>
    <row r="46" spans="2:14" x14ac:dyDescent="0.2">
      <c r="C46" s="164"/>
      <c r="D46" s="164"/>
      <c r="E46" s="164"/>
      <c r="F46" s="164"/>
      <c r="G46" s="165"/>
      <c r="H46" s="166"/>
    </row>
    <row r="47" spans="2:14" x14ac:dyDescent="0.2">
      <c r="C47" s="164"/>
      <c r="D47" s="164"/>
      <c r="E47" s="164"/>
      <c r="F47" s="164"/>
      <c r="G47" s="165"/>
      <c r="H47" s="166"/>
    </row>
    <row r="48" spans="2:14" x14ac:dyDescent="0.2">
      <c r="C48" s="164"/>
      <c r="D48" s="164"/>
      <c r="E48" s="164"/>
      <c r="F48" s="164"/>
      <c r="G48" s="165"/>
      <c r="H48" s="166"/>
    </row>
    <row r="49" spans="3:8" x14ac:dyDescent="0.2">
      <c r="C49" s="164"/>
      <c r="D49" s="164"/>
      <c r="E49" s="164"/>
      <c r="F49" s="164"/>
      <c r="G49" s="165"/>
      <c r="H49" s="166"/>
    </row>
    <row r="50" spans="3:8" x14ac:dyDescent="0.2">
      <c r="C50" s="164"/>
      <c r="D50" s="164"/>
      <c r="E50" s="164"/>
      <c r="F50" s="164"/>
      <c r="G50" s="165"/>
      <c r="H50" s="166"/>
    </row>
    <row r="51" spans="3:8" x14ac:dyDescent="0.2">
      <c r="C51" s="164"/>
      <c r="D51" s="164"/>
      <c r="E51" s="164"/>
      <c r="F51" s="164"/>
      <c r="G51" s="165"/>
      <c r="H51" s="166"/>
    </row>
    <row r="52" spans="3:8" x14ac:dyDescent="0.2">
      <c r="C52" s="164"/>
      <c r="D52" s="164"/>
      <c r="E52" s="164"/>
      <c r="F52" s="164"/>
      <c r="G52" s="165"/>
      <c r="H52" s="166"/>
    </row>
    <row r="53" spans="3:8" x14ac:dyDescent="0.2">
      <c r="C53" s="164"/>
      <c r="D53" s="164"/>
      <c r="E53" s="164"/>
      <c r="F53" s="164"/>
      <c r="G53" s="165"/>
      <c r="H53" s="166"/>
    </row>
    <row r="54" spans="3:8" x14ac:dyDescent="0.2">
      <c r="C54" s="164"/>
      <c r="D54" s="163"/>
      <c r="E54" s="163"/>
      <c r="F54" s="163"/>
      <c r="G54" s="165"/>
      <c r="H54" s="163"/>
    </row>
    <row r="55" spans="3:8" x14ac:dyDescent="0.2">
      <c r="C55" s="164"/>
      <c r="D55" s="163"/>
      <c r="E55" s="163"/>
      <c r="F55" s="163"/>
      <c r="G55" s="165"/>
      <c r="H55" s="163"/>
    </row>
    <row r="56" spans="3:8" x14ac:dyDescent="0.2">
      <c r="C56" s="164"/>
      <c r="D56" s="163"/>
      <c r="E56" s="163"/>
      <c r="F56" s="163"/>
      <c r="G56" s="165"/>
      <c r="H56" s="163"/>
    </row>
    <row r="57" spans="3:8" x14ac:dyDescent="0.2">
      <c r="C57" s="163"/>
      <c r="D57" s="163"/>
      <c r="E57" s="163"/>
      <c r="F57" s="163"/>
      <c r="G57" s="165"/>
      <c r="H57" s="163"/>
    </row>
    <row r="58" spans="3:8" x14ac:dyDescent="0.2">
      <c r="C58" s="163"/>
      <c r="D58" s="163"/>
      <c r="E58" s="163"/>
      <c r="F58" s="163"/>
      <c r="G58" s="165"/>
      <c r="H58" s="163"/>
    </row>
    <row r="59" spans="3:8" x14ac:dyDescent="0.2">
      <c r="C59" s="163"/>
      <c r="D59" s="163"/>
      <c r="E59" s="163"/>
      <c r="F59" s="163"/>
      <c r="G59" s="165"/>
      <c r="H59" s="163"/>
    </row>
    <row r="60" spans="3:8" x14ac:dyDescent="0.2">
      <c r="C60" s="163"/>
      <c r="D60" s="163"/>
      <c r="E60" s="163"/>
      <c r="F60" s="163"/>
      <c r="G60" s="165"/>
      <c r="H60" s="163"/>
    </row>
    <row r="61" spans="3:8" x14ac:dyDescent="0.2">
      <c r="C61" s="163"/>
      <c r="D61" s="163"/>
      <c r="E61" s="163"/>
      <c r="F61" s="163"/>
      <c r="G61" s="165"/>
      <c r="H61" s="163"/>
    </row>
    <row r="62" spans="3:8" x14ac:dyDescent="0.2">
      <c r="C62" s="163"/>
      <c r="D62" s="163"/>
      <c r="E62" s="163"/>
      <c r="F62" s="163"/>
      <c r="G62" s="165"/>
      <c r="H62" s="163"/>
    </row>
    <row r="63" spans="3:8" x14ac:dyDescent="0.2">
      <c r="C63" s="163"/>
      <c r="D63" s="163"/>
      <c r="E63" s="163"/>
      <c r="F63" s="163"/>
      <c r="G63" s="165"/>
      <c r="H63" s="163"/>
    </row>
    <row r="64" spans="3:8" x14ac:dyDescent="0.2">
      <c r="C64" s="163"/>
      <c r="D64" s="163"/>
      <c r="E64" s="163"/>
      <c r="F64" s="163"/>
      <c r="G64" s="165"/>
      <c r="H64" s="163"/>
    </row>
    <row r="65" spans="3:8" x14ac:dyDescent="0.2">
      <c r="C65" s="163"/>
      <c r="D65" s="163"/>
      <c r="E65" s="163"/>
      <c r="F65" s="163"/>
      <c r="G65" s="165"/>
      <c r="H65" s="163"/>
    </row>
    <row r="66" spans="3:8" x14ac:dyDescent="0.2">
      <c r="C66" s="163"/>
      <c r="D66" s="163"/>
      <c r="E66" s="163"/>
      <c r="F66" s="163"/>
      <c r="G66" s="165"/>
      <c r="H66" s="163"/>
    </row>
    <row r="67" spans="3:8" x14ac:dyDescent="0.2">
      <c r="C67" s="163"/>
      <c r="D67" s="163"/>
      <c r="E67" s="163"/>
      <c r="F67" s="163"/>
      <c r="G67" s="165"/>
      <c r="H67" s="163"/>
    </row>
    <row r="68" spans="3:8" x14ac:dyDescent="0.2">
      <c r="C68" s="163"/>
      <c r="D68" s="163"/>
      <c r="E68" s="163"/>
      <c r="F68" s="163"/>
      <c r="G68" s="165"/>
      <c r="H68" s="163"/>
    </row>
  </sheetData>
  <mergeCells count="4">
    <mergeCell ref="B1:L2"/>
    <mergeCell ref="C30:D30"/>
    <mergeCell ref="I22:N32"/>
    <mergeCell ref="B3:N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8"/>
  <sheetViews>
    <sheetView topLeftCell="A28" zoomScale="90" zoomScaleNormal="90" workbookViewId="0">
      <selection activeCell="A2" sqref="A2:C6"/>
    </sheetView>
  </sheetViews>
  <sheetFormatPr defaultRowHeight="15" x14ac:dyDescent="0.25"/>
  <cols>
    <col min="1" max="1" width="23.125" style="229" customWidth="1"/>
    <col min="2" max="2" width="117.75" style="235" customWidth="1"/>
    <col min="3" max="3" width="19.75" customWidth="1"/>
  </cols>
  <sheetData>
    <row r="1" spans="1:3" ht="23.25" customHeight="1" x14ac:dyDescent="0.25">
      <c r="B1" s="320" t="s">
        <v>142</v>
      </c>
      <c r="C1" s="321"/>
    </row>
    <row r="2" spans="1:3" x14ac:dyDescent="0.25">
      <c r="A2" s="319" t="s">
        <v>147</v>
      </c>
      <c r="B2" s="319"/>
      <c r="C2" s="319"/>
    </row>
    <row r="3" spans="1:3" x14ac:dyDescent="0.25">
      <c r="A3" s="319"/>
      <c r="B3" s="319"/>
      <c r="C3" s="319"/>
    </row>
    <row r="4" spans="1:3" x14ac:dyDescent="0.25">
      <c r="A4" s="319"/>
      <c r="B4" s="319"/>
      <c r="C4" s="319"/>
    </row>
    <row r="5" spans="1:3" x14ac:dyDescent="0.25">
      <c r="A5" s="319"/>
      <c r="B5" s="319"/>
      <c r="C5" s="319"/>
    </row>
    <row r="6" spans="1:3" ht="130.5" customHeight="1" x14ac:dyDescent="0.25">
      <c r="A6" s="319"/>
      <c r="B6" s="319"/>
      <c r="C6" s="319"/>
    </row>
    <row r="7" spans="1:3" x14ac:dyDescent="0.25">
      <c r="A7" s="234"/>
      <c r="B7" s="247"/>
      <c r="C7" s="230"/>
    </row>
    <row r="8" spans="1:3" ht="144.75" customHeight="1" x14ac:dyDescent="0.25">
      <c r="A8" s="248" t="s">
        <v>146</v>
      </c>
      <c r="B8" s="308" t="s">
        <v>217</v>
      </c>
      <c r="C8" s="309"/>
    </row>
    <row r="9" spans="1:3" x14ac:dyDescent="0.25">
      <c r="A9" s="249"/>
      <c r="B9" s="250"/>
      <c r="C9" s="251"/>
    </row>
    <row r="10" spans="1:3" ht="48" customHeight="1" x14ac:dyDescent="0.3">
      <c r="A10" s="252" t="s">
        <v>218</v>
      </c>
      <c r="B10" s="313" t="s">
        <v>163</v>
      </c>
      <c r="C10" s="314"/>
    </row>
    <row r="11" spans="1:3" ht="18.75" x14ac:dyDescent="0.3">
      <c r="A11" s="253"/>
      <c r="B11" s="313"/>
      <c r="C11" s="314"/>
    </row>
    <row r="12" spans="1:3" ht="18.75" x14ac:dyDescent="0.3">
      <c r="A12" s="254" t="s">
        <v>145</v>
      </c>
      <c r="B12" s="313"/>
      <c r="C12" s="314"/>
    </row>
    <row r="13" spans="1:3" ht="18.75" x14ac:dyDescent="0.3">
      <c r="A13" s="253" t="s">
        <v>150</v>
      </c>
      <c r="B13" s="313" t="s">
        <v>151</v>
      </c>
      <c r="C13" s="314"/>
    </row>
    <row r="14" spans="1:3" ht="45" customHeight="1" x14ac:dyDescent="0.3">
      <c r="A14" s="253" t="s">
        <v>152</v>
      </c>
      <c r="B14" s="313" t="s">
        <v>170</v>
      </c>
      <c r="C14" s="314"/>
    </row>
    <row r="15" spans="1:3" ht="18.75" x14ac:dyDescent="0.3">
      <c r="A15" s="253" t="s">
        <v>153</v>
      </c>
      <c r="B15" s="313" t="s">
        <v>154</v>
      </c>
      <c r="C15" s="314"/>
    </row>
    <row r="16" spans="1:3" ht="18.75" x14ac:dyDescent="0.3">
      <c r="A16" s="253"/>
      <c r="B16" s="313" t="s">
        <v>149</v>
      </c>
      <c r="C16" s="314"/>
    </row>
    <row r="17" spans="1:3" ht="18.75" x14ac:dyDescent="0.3">
      <c r="A17" s="253" t="s">
        <v>155</v>
      </c>
      <c r="B17" s="313" t="s">
        <v>148</v>
      </c>
      <c r="C17" s="314"/>
    </row>
    <row r="18" spans="1:3" ht="18.75" x14ac:dyDescent="0.3">
      <c r="A18" s="253" t="s">
        <v>143</v>
      </c>
      <c r="B18" s="313" t="s">
        <v>156</v>
      </c>
      <c r="C18" s="314"/>
    </row>
    <row r="19" spans="1:3" ht="66" customHeight="1" x14ac:dyDescent="0.25">
      <c r="A19" s="253" t="s">
        <v>144</v>
      </c>
      <c r="B19" s="317" t="s">
        <v>219</v>
      </c>
      <c r="C19" s="318"/>
    </row>
    <row r="20" spans="1:3" ht="18.75" x14ac:dyDescent="0.25">
      <c r="A20" s="253" t="s">
        <v>157</v>
      </c>
      <c r="B20" s="307" t="s">
        <v>164</v>
      </c>
      <c r="C20" s="312"/>
    </row>
    <row r="21" spans="1:3" ht="18.75" x14ac:dyDescent="0.3">
      <c r="A21" s="253" t="s">
        <v>102</v>
      </c>
      <c r="B21" s="313" t="s">
        <v>220</v>
      </c>
      <c r="C21" s="314"/>
    </row>
    <row r="22" spans="1:3" ht="18.75" x14ac:dyDescent="0.3">
      <c r="A22" s="253" t="s">
        <v>158</v>
      </c>
      <c r="B22" s="313" t="s">
        <v>165</v>
      </c>
      <c r="C22" s="314"/>
    </row>
    <row r="23" spans="1:3" ht="65.25" customHeight="1" x14ac:dyDescent="0.25">
      <c r="A23" s="253" t="s">
        <v>159</v>
      </c>
      <c r="B23" s="307" t="s">
        <v>221</v>
      </c>
      <c r="C23" s="312"/>
    </row>
    <row r="24" spans="1:3" ht="18.75" x14ac:dyDescent="0.3">
      <c r="A24" s="253" t="s">
        <v>160</v>
      </c>
      <c r="B24" s="313" t="s">
        <v>171</v>
      </c>
      <c r="C24" s="314"/>
    </row>
    <row r="25" spans="1:3" s="4" customFormat="1" ht="18.75" x14ac:dyDescent="0.25">
      <c r="A25" s="255" t="s">
        <v>172</v>
      </c>
      <c r="B25" s="307" t="s">
        <v>174</v>
      </c>
      <c r="C25" s="312"/>
    </row>
    <row r="26" spans="1:3" ht="24" customHeight="1" x14ac:dyDescent="0.25">
      <c r="A26" s="253" t="s">
        <v>173</v>
      </c>
      <c r="B26" s="307" t="s">
        <v>175</v>
      </c>
      <c r="C26" s="312"/>
    </row>
    <row r="27" spans="1:3" ht="57.75" customHeight="1" x14ac:dyDescent="0.25">
      <c r="A27" s="253" t="s">
        <v>176</v>
      </c>
      <c r="B27" s="307" t="s">
        <v>222</v>
      </c>
      <c r="C27" s="312"/>
    </row>
    <row r="28" spans="1:3" ht="18.75" x14ac:dyDescent="0.3">
      <c r="A28" s="253" t="s">
        <v>103</v>
      </c>
      <c r="B28" s="313" t="s">
        <v>177</v>
      </c>
      <c r="C28" s="314"/>
    </row>
    <row r="29" spans="1:3" ht="18.75" x14ac:dyDescent="0.3">
      <c r="A29" s="253" t="s">
        <v>161</v>
      </c>
      <c r="B29" s="313" t="s">
        <v>178</v>
      </c>
      <c r="C29" s="314"/>
    </row>
    <row r="30" spans="1:3" ht="48" customHeight="1" x14ac:dyDescent="0.25">
      <c r="A30" s="253" t="s">
        <v>162</v>
      </c>
      <c r="B30" s="307" t="s">
        <v>234</v>
      </c>
      <c r="C30" s="312"/>
    </row>
    <row r="31" spans="1:3" ht="18.75" x14ac:dyDescent="0.3">
      <c r="A31" s="257"/>
      <c r="B31" s="315"/>
      <c r="C31" s="316"/>
    </row>
    <row r="32" spans="1:3" ht="79.5" customHeight="1" x14ac:dyDescent="0.3">
      <c r="A32" s="253" t="s">
        <v>179</v>
      </c>
      <c r="B32" s="313" t="s">
        <v>223</v>
      </c>
      <c r="C32" s="314"/>
    </row>
    <row r="33" spans="1:3" ht="58.5" customHeight="1" x14ac:dyDescent="0.25">
      <c r="A33" s="253" t="s">
        <v>180</v>
      </c>
      <c r="B33" s="307" t="s">
        <v>224</v>
      </c>
      <c r="C33" s="312"/>
    </row>
    <row r="34" spans="1:3" ht="116.25" customHeight="1" x14ac:dyDescent="0.3">
      <c r="A34" s="253" t="s">
        <v>181</v>
      </c>
      <c r="B34" s="313" t="s">
        <v>206</v>
      </c>
      <c r="C34" s="314"/>
    </row>
    <row r="35" spans="1:3" ht="120.75" customHeight="1" x14ac:dyDescent="0.3">
      <c r="A35" s="253" t="s">
        <v>184</v>
      </c>
      <c r="B35" s="313" t="s">
        <v>207</v>
      </c>
      <c r="C35" s="314"/>
    </row>
    <row r="36" spans="1:3" ht="61.5" customHeight="1" x14ac:dyDescent="0.25">
      <c r="A36" s="253" t="s">
        <v>186</v>
      </c>
      <c r="B36" s="307" t="s">
        <v>191</v>
      </c>
      <c r="C36" s="312"/>
    </row>
    <row r="37" spans="1:3" ht="63.75" customHeight="1" x14ac:dyDescent="0.25">
      <c r="A37" s="253" t="s">
        <v>187</v>
      </c>
      <c r="B37" s="307" t="s">
        <v>225</v>
      </c>
      <c r="C37" s="312"/>
    </row>
    <row r="38" spans="1:3" ht="65.25" customHeight="1" x14ac:dyDescent="0.25">
      <c r="A38" s="253" t="s">
        <v>188</v>
      </c>
      <c r="B38" s="307" t="s">
        <v>226</v>
      </c>
      <c r="C38" s="312"/>
    </row>
    <row r="39" spans="1:3" ht="63.75" customHeight="1" x14ac:dyDescent="0.25">
      <c r="A39" s="253" t="s">
        <v>189</v>
      </c>
      <c r="B39" s="307" t="s">
        <v>227</v>
      </c>
      <c r="C39" s="312"/>
    </row>
    <row r="40" spans="1:3" ht="63.75" customHeight="1" x14ac:dyDescent="0.25">
      <c r="A40" s="253" t="s">
        <v>190</v>
      </c>
      <c r="B40" s="307" t="s">
        <v>228</v>
      </c>
      <c r="C40" s="312"/>
    </row>
    <row r="41" spans="1:3" ht="49.5" customHeight="1" x14ac:dyDescent="0.25">
      <c r="A41" s="253" t="s">
        <v>185</v>
      </c>
      <c r="B41" s="307" t="s">
        <v>229</v>
      </c>
      <c r="C41" s="312"/>
    </row>
    <row r="42" spans="1:3" ht="87" customHeight="1" x14ac:dyDescent="0.25">
      <c r="A42" s="253" t="s">
        <v>192</v>
      </c>
      <c r="B42" s="307" t="s">
        <v>230</v>
      </c>
      <c r="C42" s="312"/>
    </row>
    <row r="43" spans="1:3" ht="18.75" x14ac:dyDescent="0.25">
      <c r="A43" s="253" t="s">
        <v>193</v>
      </c>
      <c r="B43" s="307" t="s">
        <v>212</v>
      </c>
      <c r="C43" s="312"/>
    </row>
    <row r="44" spans="1:3" ht="18.75" x14ac:dyDescent="0.25">
      <c r="A44" s="253" t="s">
        <v>194</v>
      </c>
      <c r="B44" s="307" t="s">
        <v>213</v>
      </c>
      <c r="C44" s="312"/>
    </row>
    <row r="45" spans="1:3" ht="18.75" x14ac:dyDescent="0.25">
      <c r="A45" s="253" t="s">
        <v>195</v>
      </c>
      <c r="B45" s="307" t="s">
        <v>214</v>
      </c>
      <c r="C45" s="312"/>
    </row>
    <row r="46" spans="1:3" ht="18.75" x14ac:dyDescent="0.3">
      <c r="A46" s="256"/>
      <c r="B46" s="310"/>
      <c r="C46" s="311"/>
    </row>
    <row r="47" spans="1:3" ht="109.5" customHeight="1" x14ac:dyDescent="0.25">
      <c r="A47" s="253" t="s">
        <v>196</v>
      </c>
      <c r="B47" s="307" t="s">
        <v>233</v>
      </c>
      <c r="C47" s="312"/>
    </row>
    <row r="48" spans="1:3" ht="60.75" customHeight="1" x14ac:dyDescent="0.25">
      <c r="A48" s="253" t="s">
        <v>197</v>
      </c>
      <c r="B48" s="307" t="s">
        <v>224</v>
      </c>
      <c r="C48" s="307"/>
    </row>
    <row r="49" spans="1:3" ht="96" customHeight="1" x14ac:dyDescent="0.3">
      <c r="A49" s="253" t="s">
        <v>198</v>
      </c>
      <c r="B49" s="313" t="s">
        <v>215</v>
      </c>
      <c r="C49" s="313"/>
    </row>
    <row r="50" spans="1:3" ht="91.5" customHeight="1" x14ac:dyDescent="0.3">
      <c r="A50" s="253" t="s">
        <v>199</v>
      </c>
      <c r="B50" s="313" t="s">
        <v>216</v>
      </c>
      <c r="C50" s="313"/>
    </row>
    <row r="51" spans="1:3" ht="63" customHeight="1" x14ac:dyDescent="0.25">
      <c r="A51" s="253" t="s">
        <v>200</v>
      </c>
      <c r="B51" s="307" t="s">
        <v>225</v>
      </c>
      <c r="C51" s="307"/>
    </row>
    <row r="52" spans="1:3" ht="67.5" customHeight="1" x14ac:dyDescent="0.25">
      <c r="A52" s="253" t="s">
        <v>201</v>
      </c>
      <c r="B52" s="307" t="s">
        <v>226</v>
      </c>
      <c r="C52" s="307"/>
    </row>
    <row r="53" spans="1:3" ht="63" customHeight="1" x14ac:dyDescent="0.25">
      <c r="A53" s="253" t="s">
        <v>202</v>
      </c>
      <c r="B53" s="307" t="s">
        <v>227</v>
      </c>
      <c r="C53" s="312"/>
    </row>
    <row r="54" spans="1:3" ht="66.75" customHeight="1" x14ac:dyDescent="0.25">
      <c r="A54" s="253" t="s">
        <v>203</v>
      </c>
      <c r="B54" s="307" t="s">
        <v>228</v>
      </c>
      <c r="C54" s="312"/>
    </row>
    <row r="55" spans="1:3" ht="64.5" customHeight="1" x14ac:dyDescent="0.25">
      <c r="A55" s="253" t="s">
        <v>204</v>
      </c>
      <c r="B55" s="307" t="s">
        <v>231</v>
      </c>
      <c r="C55" s="312"/>
    </row>
    <row r="56" spans="1:3" ht="78.75" customHeight="1" x14ac:dyDescent="0.3">
      <c r="A56" s="253" t="s">
        <v>205</v>
      </c>
      <c r="B56" s="313" t="s">
        <v>232</v>
      </c>
      <c r="C56" s="314"/>
    </row>
    <row r="57" spans="1:3" ht="24.75" customHeight="1" x14ac:dyDescent="0.25">
      <c r="A57" s="253" t="s">
        <v>208</v>
      </c>
      <c r="B57" s="307" t="s">
        <v>210</v>
      </c>
      <c r="C57" s="312"/>
    </row>
    <row r="58" spans="1:3" ht="18.75" x14ac:dyDescent="0.25">
      <c r="A58" s="253" t="s">
        <v>209</v>
      </c>
      <c r="B58" s="307" t="s">
        <v>211</v>
      </c>
      <c r="C58" s="312"/>
    </row>
  </sheetData>
  <mergeCells count="52">
    <mergeCell ref="B16:C16"/>
    <mergeCell ref="B20:C20"/>
    <mergeCell ref="A2:C6"/>
    <mergeCell ref="B1:C1"/>
    <mergeCell ref="B13:C13"/>
    <mergeCell ref="B14:C14"/>
    <mergeCell ref="B15:C15"/>
    <mergeCell ref="B22:C22"/>
    <mergeCell ref="B23:C23"/>
    <mergeCell ref="B24:C24"/>
    <mergeCell ref="B25:C25"/>
    <mergeCell ref="B17:C17"/>
    <mergeCell ref="B18:C18"/>
    <mergeCell ref="B19:C19"/>
    <mergeCell ref="B58:C58"/>
    <mergeCell ref="B56:C56"/>
    <mergeCell ref="B57:C57"/>
    <mergeCell ref="B55:C55"/>
    <mergeCell ref="B26:C26"/>
    <mergeCell ref="B27:C27"/>
    <mergeCell ref="B54:C54"/>
    <mergeCell ref="B53:C53"/>
    <mergeCell ref="B52:C52"/>
    <mergeCell ref="B28:C28"/>
    <mergeCell ref="B29:C29"/>
    <mergeCell ref="B30:C30"/>
    <mergeCell ref="B31:C31"/>
    <mergeCell ref="B32:C32"/>
    <mergeCell ref="B33:C33"/>
    <mergeCell ref="B34:C34"/>
    <mergeCell ref="B35:C35"/>
    <mergeCell ref="B36:C36"/>
    <mergeCell ref="B37:C37"/>
    <mergeCell ref="B38:C38"/>
    <mergeCell ref="B39:C39"/>
    <mergeCell ref="B40:C40"/>
    <mergeCell ref="B51:C51"/>
    <mergeCell ref="B8:C8"/>
    <mergeCell ref="B46:C46"/>
    <mergeCell ref="B47:C47"/>
    <mergeCell ref="B48:C48"/>
    <mergeCell ref="B49:C49"/>
    <mergeCell ref="B50:C50"/>
    <mergeCell ref="B41:C41"/>
    <mergeCell ref="B42:C42"/>
    <mergeCell ref="B43:C43"/>
    <mergeCell ref="B44:C44"/>
    <mergeCell ref="B45:C45"/>
    <mergeCell ref="B10:C10"/>
    <mergeCell ref="B12:C12"/>
    <mergeCell ref="B11:C11"/>
    <mergeCell ref="B21:C21"/>
  </mergeCells>
  <pageMargins left="0.70866141732283472" right="0.70866141732283472" top="0.74803149606299213" bottom="0.74803149606299213" header="0.31496062992125984" footer="0.31496062992125984"/>
  <pageSetup scale="71" fitToHeight="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Registro</vt:lpstr>
      <vt:lpstr>Tendine</vt:lpstr>
      <vt:lpstr>Foglio4</vt:lpstr>
      <vt:lpstr>I.K.</vt:lpstr>
      <vt:lpstr>I.K. (2)</vt:lpstr>
      <vt:lpstr>ISTRUZIONI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Olmi Milva</dc:creator>
  <cp:lastModifiedBy>Ferri Fulvio</cp:lastModifiedBy>
  <cp:lastPrinted>2017-10-24T14:45:46Z</cp:lastPrinted>
  <dcterms:created xsi:type="dcterms:W3CDTF">2017-09-20T13:33:09Z</dcterms:created>
  <dcterms:modified xsi:type="dcterms:W3CDTF">2017-10-25T08:08:30Z</dcterms:modified>
</cp:coreProperties>
</file>